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bcsd.sharepoint.com/br/comm/Working documents/Pathways/Pathways content/Energy/Carbon removals/"/>
    </mc:Choice>
  </mc:AlternateContent>
  <xr:revisionPtr revIDLastSave="5" documentId="8_{0D0F8723-ED57-4486-B6C2-02D19F042D83}" xr6:coauthVersionLast="47" xr6:coauthVersionMax="47" xr10:uidLastSave="{4C3F1CBD-534C-4ABB-B0D8-2E1AB2A9BEB3}"/>
  <bookViews>
    <workbookView xWindow="-108" yWindow="-108" windowWidth="23256" windowHeight="12576" xr2:uid="{1E5D4679-71AE-4383-89F1-88EA1DB543ED}"/>
  </bookViews>
  <sheets>
    <sheet name="Instructions" sheetId="7" r:id="rId1"/>
    <sheet name="1. CDR Selection" sheetId="1" r:id="rId2"/>
    <sheet name="2. Select CDR criteria" sheetId="2" r:id="rId3"/>
    <sheet name="3. a) CDR evaluation Inputs" sheetId="3" r:id="rId4"/>
    <sheet name="3. b) CDR Evaluation Summary" sheetId="9" r:id="rId5"/>
    <sheet name="4. Define portfolio preference" sheetId="4" r:id="rId6"/>
    <sheet name="5. Quantify total CDR score" sheetId="5" r:id="rId7"/>
    <sheet name="Methodology Reference" sheetId="8" r:id="rId8"/>
  </sheets>
  <definedNames>
    <definedName name="_CTVL0013688696cfc574c9b8d699dbece45cb50">'Methodology Reference'!$L$38</definedName>
    <definedName name="_CTVL001f5f6a84584a54a8e9ab4e1643f3a47db">'Methodology Reference'!$E$18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I8" i="9"/>
  <c r="I9" i="9"/>
  <c r="I10" i="9"/>
  <c r="I11" i="9"/>
  <c r="I12" i="9"/>
  <c r="I13" i="9"/>
  <c r="I14" i="9"/>
  <c r="I15" i="9"/>
  <c r="I6" i="9"/>
  <c r="H7" i="9"/>
  <c r="H8" i="9"/>
  <c r="H9" i="9"/>
  <c r="H10" i="9"/>
  <c r="H11" i="9"/>
  <c r="H12" i="9"/>
  <c r="H13" i="9"/>
  <c r="H14" i="9"/>
  <c r="H15" i="9"/>
  <c r="H6" i="9"/>
  <c r="F7" i="9"/>
  <c r="F8" i="9"/>
  <c r="F9" i="9"/>
  <c r="F10" i="9"/>
  <c r="F11" i="9"/>
  <c r="F12" i="9"/>
  <c r="F13" i="9"/>
  <c r="F14" i="9"/>
  <c r="F15" i="9"/>
  <c r="F6" i="9"/>
  <c r="I5" i="3"/>
  <c r="J5" i="3" s="1"/>
  <c r="I6" i="3"/>
  <c r="I7" i="3"/>
  <c r="J7" i="3" s="1"/>
  <c r="J8" i="3"/>
  <c r="I9" i="3"/>
  <c r="J9" i="3" s="1"/>
  <c r="J10" i="3"/>
  <c r="J6" i="3"/>
  <c r="J11" i="3"/>
  <c r="J12" i="3"/>
  <c r="J13" i="3"/>
  <c r="J14" i="3"/>
  <c r="AA6" i="3"/>
  <c r="AA7" i="3"/>
  <c r="AA8" i="3"/>
  <c r="AA9" i="3"/>
  <c r="AA10" i="3"/>
  <c r="AA11" i="3"/>
  <c r="AA12" i="3"/>
  <c r="AA13" i="3"/>
  <c r="AA14" i="3"/>
  <c r="AA5" i="3"/>
  <c r="W6" i="3"/>
  <c r="W7" i="3"/>
  <c r="W8" i="3"/>
  <c r="W9" i="3"/>
  <c r="W10" i="3"/>
  <c r="W11" i="3"/>
  <c r="W12" i="3"/>
  <c r="W13" i="3"/>
  <c r="W14" i="3"/>
  <c r="W5" i="3"/>
  <c r="N6" i="3"/>
  <c r="N7" i="3"/>
  <c r="N8" i="3"/>
  <c r="N9" i="3"/>
  <c r="N10" i="3"/>
  <c r="N11" i="3"/>
  <c r="N12" i="3"/>
  <c r="N13" i="3"/>
  <c r="N14" i="3"/>
  <c r="N5" i="3"/>
  <c r="R6" i="3"/>
  <c r="R7" i="3"/>
  <c r="R8" i="3"/>
  <c r="R9" i="3"/>
  <c r="R10" i="3"/>
  <c r="R11" i="3"/>
  <c r="R12" i="3"/>
  <c r="R13" i="3"/>
  <c r="R14" i="3"/>
  <c r="R5" i="3"/>
  <c r="S6" i="3"/>
  <c r="S7" i="3"/>
  <c r="S8" i="3"/>
  <c r="S9" i="3"/>
  <c r="S10" i="3"/>
  <c r="S11" i="3"/>
  <c r="S12" i="3"/>
  <c r="S13" i="3"/>
  <c r="S14" i="3"/>
  <c r="S5" i="3"/>
  <c r="G7" i="9"/>
  <c r="G8" i="9"/>
  <c r="G9" i="9"/>
  <c r="G10" i="9"/>
  <c r="G11" i="9"/>
  <c r="G12" i="9"/>
  <c r="G13" i="9"/>
  <c r="G14" i="9"/>
  <c r="G15" i="9"/>
  <c r="G6" i="9"/>
  <c r="AP7" i="3" l="1"/>
  <c r="L8" i="9" s="1"/>
  <c r="AK11" i="3"/>
  <c r="K12" i="9" s="1"/>
  <c r="AF6" i="3"/>
  <c r="J7" i="9" s="1"/>
  <c r="AF11" i="3"/>
  <c r="J12" i="9" s="1"/>
  <c r="W6" i="8"/>
  <c r="W7" i="8"/>
  <c r="X6" i="8"/>
  <c r="C20" i="9"/>
  <c r="C19" i="9"/>
  <c r="C18" i="9"/>
  <c r="C17" i="9"/>
  <c r="C16" i="9"/>
  <c r="C15" i="9"/>
  <c r="C14" i="9"/>
  <c r="C13" i="9"/>
  <c r="C12" i="9"/>
  <c r="C11" i="9"/>
  <c r="C10" i="9"/>
  <c r="C9" i="9"/>
  <c r="C8" i="9"/>
  <c r="C7" i="9"/>
  <c r="C6" i="9"/>
  <c r="F6" i="3"/>
  <c r="D7" i="9" s="1"/>
  <c r="F7" i="3"/>
  <c r="D8" i="9" s="1"/>
  <c r="F8" i="3"/>
  <c r="D9" i="9" s="1"/>
  <c r="F9" i="3"/>
  <c r="D10" i="9" s="1"/>
  <c r="F10" i="3"/>
  <c r="D11" i="9" s="1"/>
  <c r="F11" i="3"/>
  <c r="D12" i="9" s="1"/>
  <c r="F12" i="3"/>
  <c r="D13" i="9" s="1"/>
  <c r="F13" i="3"/>
  <c r="D14" i="9" s="1"/>
  <c r="F14" i="3"/>
  <c r="D15" i="9" s="1"/>
  <c r="F5" i="3"/>
  <c r="D6" i="9" s="1"/>
  <c r="C6" i="5"/>
  <c r="C7" i="5"/>
  <c r="C8" i="5"/>
  <c r="C9" i="5"/>
  <c r="C10" i="5"/>
  <c r="C11" i="5"/>
  <c r="C12" i="5"/>
  <c r="C13" i="5"/>
  <c r="C14" i="5"/>
  <c r="C15" i="5"/>
  <c r="C16" i="5"/>
  <c r="C17" i="5"/>
  <c r="C18" i="5"/>
  <c r="C19" i="5"/>
  <c r="C5" i="5"/>
  <c r="E15" i="9"/>
  <c r="E14" i="9"/>
  <c r="E13" i="9"/>
  <c r="E12" i="9"/>
  <c r="E11" i="9"/>
  <c r="E8" i="9"/>
  <c r="E7" i="9"/>
  <c r="E9" i="9"/>
  <c r="E10" i="9"/>
  <c r="E6" i="9"/>
  <c r="C6" i="3"/>
  <c r="C7" i="3"/>
  <c r="C8" i="3"/>
  <c r="C9" i="3"/>
  <c r="C10" i="3"/>
  <c r="C11" i="3"/>
  <c r="C12" i="3"/>
  <c r="C13" i="3"/>
  <c r="C14" i="3"/>
  <c r="C15" i="3"/>
  <c r="C16" i="3"/>
  <c r="C17" i="3"/>
  <c r="C18" i="3"/>
  <c r="C19" i="3"/>
  <c r="C5" i="3"/>
  <c r="G10" i="4"/>
  <c r="H10" i="4"/>
  <c r="I10" i="4"/>
  <c r="J10" i="4"/>
  <c r="K10" i="4"/>
  <c r="L10" i="4"/>
  <c r="F10" i="4"/>
  <c r="E10" i="4"/>
  <c r="D10" i="4"/>
  <c r="L9" i="4"/>
  <c r="M9" i="4" s="1"/>
  <c r="I8" i="4"/>
  <c r="M8" i="4" s="1"/>
  <c r="H8" i="4"/>
  <c r="G8" i="4"/>
  <c r="F8" i="4"/>
  <c r="E8" i="4"/>
  <c r="D8" i="4"/>
  <c r="D7" i="4"/>
  <c r="L7" i="4"/>
  <c r="K7" i="4"/>
  <c r="J7" i="4"/>
  <c r="F7" i="4"/>
  <c r="E7" i="4"/>
  <c r="L6" i="4"/>
  <c r="K6" i="4"/>
  <c r="J6" i="4"/>
  <c r="I6" i="4"/>
  <c r="H6" i="4"/>
  <c r="G6" i="4"/>
  <c r="F6" i="4"/>
  <c r="D6" i="4"/>
  <c r="F5" i="4"/>
  <c r="G5" i="4"/>
  <c r="H5" i="4"/>
  <c r="I5" i="4"/>
  <c r="J5" i="4"/>
  <c r="K5" i="4"/>
  <c r="L5" i="4"/>
  <c r="E5" i="4"/>
  <c r="D5" i="4"/>
  <c r="M5" i="4"/>
  <c r="AF5" i="3" l="1"/>
  <c r="J6" i="9" s="1"/>
  <c r="X7" i="8"/>
  <c r="AP8" i="3"/>
  <c r="L9" i="9" s="1"/>
  <c r="AP9" i="3"/>
  <c r="L10" i="9" s="1"/>
  <c r="AP11" i="3"/>
  <c r="L12" i="9" s="1"/>
  <c r="F11" i="5" s="1"/>
  <c r="AP12" i="3"/>
  <c r="L13" i="9" s="1"/>
  <c r="AP13" i="3"/>
  <c r="L14" i="9" s="1"/>
  <c r="AP5" i="3"/>
  <c r="L6" i="9" s="1"/>
  <c r="AK5" i="3"/>
  <c r="K6" i="9" s="1"/>
  <c r="AK12" i="3"/>
  <c r="K13" i="9" s="1"/>
  <c r="AK13" i="3"/>
  <c r="K14" i="9" s="1"/>
  <c r="AK14" i="3"/>
  <c r="K15" i="9" s="1"/>
  <c r="AF14" i="3"/>
  <c r="J15" i="9" s="1"/>
  <c r="AP6" i="3"/>
  <c r="L7" i="9" s="1"/>
  <c r="AP10" i="3"/>
  <c r="L11" i="9" s="1"/>
  <c r="AK6" i="3"/>
  <c r="K7" i="9" s="1"/>
  <c r="AK7" i="3"/>
  <c r="K8" i="9" s="1"/>
  <c r="AK8" i="3"/>
  <c r="K9" i="9" s="1"/>
  <c r="AK9" i="3"/>
  <c r="K10" i="9" s="1"/>
  <c r="AF7" i="3"/>
  <c r="J8" i="9" s="1"/>
  <c r="AF8" i="3"/>
  <c r="J9" i="9" s="1"/>
  <c r="AF9" i="3"/>
  <c r="J10" i="9" s="1"/>
  <c r="D12" i="5"/>
  <c r="E9" i="5"/>
  <c r="E8" i="5"/>
  <c r="D7" i="5"/>
  <c r="E7" i="5"/>
  <c r="E6" i="5"/>
  <c r="E5" i="5"/>
  <c r="E13" i="5"/>
  <c r="D6" i="5"/>
  <c r="E14" i="5"/>
  <c r="D8" i="5"/>
  <c r="D10" i="5"/>
  <c r="D5" i="5"/>
  <c r="D9" i="5"/>
  <c r="D14" i="5"/>
  <c r="E12" i="5"/>
  <c r="D13" i="5"/>
  <c r="D11" i="5"/>
  <c r="E11" i="5"/>
  <c r="E10" i="5"/>
  <c r="M10" i="4"/>
  <c r="M7" i="4"/>
  <c r="M6" i="4"/>
  <c r="F7" i="5" l="1"/>
  <c r="F8" i="5"/>
  <c r="F6" i="5"/>
  <c r="G7" i="5"/>
  <c r="F9" i="5"/>
  <c r="F5" i="5"/>
  <c r="AP14" i="3"/>
  <c r="L15" i="9" s="1"/>
  <c r="F14" i="5" s="1"/>
  <c r="AK10" i="3"/>
  <c r="K11" i="9" s="1"/>
  <c r="AF10" i="3"/>
  <c r="J11" i="9" s="1"/>
  <c r="AF12" i="3"/>
  <c r="J13" i="9" s="1"/>
  <c r="F12" i="5" s="1"/>
  <c r="AF13" i="3"/>
  <c r="J14" i="9" s="1"/>
  <c r="F13" i="5" s="1"/>
  <c r="G14" i="5"/>
  <c r="G10" i="5"/>
  <c r="G6" i="5"/>
  <c r="G8" i="5"/>
  <c r="G9" i="5"/>
  <c r="G11" i="5"/>
  <c r="G5" i="5"/>
  <c r="G12" i="5"/>
  <c r="G13" i="5"/>
  <c r="F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tc={7FC9B685-CFBE-4640-AB29-17AC70E1F91C}</author>
  </authors>
  <commentList>
    <comment ref="A1" authorId="0" shapeId="0" xr:uid="{7FC9B685-CFBE-4640-AB29-17AC70E1F91C}">
      <text>
        <t>[Threaded comment]
Your version of Excel allows you to read this threaded comment; however, any edits to it will get removed if the file is opened in a newer version of Excel. Learn more: https://go.microsoft.com/fwlink/?linkid=870924
Comment:
    @Sylvain Maibach  WBCSD logo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tc={CC71C468-CC96-4067-9A95-210D3D54CEA5}</author>
    <author>Neal Gray-Wannell</author>
  </authors>
  <commentList>
    <comment ref="U3" authorId="0" shapeId="0" xr:uid="{CC71C468-CC96-4067-9A95-210D3D54CEA5}">
      <text>
        <t>[Threaded comment]
Your version of Excel allows you to read this threaded comment; however, any edits to it will get removed if the file is opened in a newer version of Excel. Learn more: https://go.microsoft.com/fwlink/?linkid=870924
Comment:
    Split into two scoring systems</t>
      </text>
    </comment>
    <comment ref="E4" authorId="1" shapeId="0" xr:uid="{8279772E-C45F-4884-A4EB-B3D18229595F}">
      <text>
        <r>
          <rPr>
            <b/>
            <sz val="9"/>
            <color indexed="81"/>
            <rFont val="Tahoma"/>
            <family val="2"/>
          </rPr>
          <t>Neal Gray-Wannell:</t>
        </r>
        <r>
          <rPr>
            <sz val="9"/>
            <color indexed="81"/>
            <rFont val="Tahoma"/>
            <family val="2"/>
          </rPr>
          <t xml:space="preserve">
Input mid-point of TRL band</t>
        </r>
      </text>
    </comment>
    <comment ref="I4" authorId="1" shapeId="0" xr:uid="{2F25C69F-91BF-4C04-84E2-D2C0D78FDAFD}">
      <text>
        <r>
          <rPr>
            <b/>
            <sz val="9"/>
            <color indexed="81"/>
            <rFont val="Tahoma"/>
            <family val="2"/>
          </rPr>
          <t>Neal Gray-Wannell:</t>
        </r>
        <r>
          <rPr>
            <sz val="9"/>
            <color indexed="81"/>
            <rFont val="Tahoma"/>
            <family val="2"/>
          </rPr>
          <t xml:space="preserve">
Input average (mean) carbon removal market price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Neal Gray-Wannell</author>
  </authors>
  <commentList>
    <comment ref="M5" authorId="0" shapeId="0" xr:uid="{68DEED1B-635A-4B5A-80AC-C83D083D4BD9}">
      <text>
        <r>
          <rPr>
            <b/>
            <sz val="9"/>
            <color indexed="81"/>
            <rFont val="Tahoma"/>
            <family val="2"/>
          </rPr>
          <t>Neal Gray-Wannell:</t>
        </r>
        <r>
          <rPr>
            <sz val="9"/>
            <color indexed="81"/>
            <rFont val="Tahoma"/>
            <family val="2"/>
          </rPr>
          <t xml:space="preserve">
Weighting factors must all add to one. Total cell will highlight red if not.</t>
        </r>
      </text>
    </comment>
    <comment ref="M6" authorId="0" shapeId="0" xr:uid="{A0FA8F2D-F4DB-4DEA-BD11-EB4345B8A560}">
      <text>
        <r>
          <rPr>
            <b/>
            <sz val="9"/>
            <color indexed="81"/>
            <rFont val="Tahoma"/>
            <family val="2"/>
          </rPr>
          <t>Neal Gray-Wannell:</t>
        </r>
        <r>
          <rPr>
            <sz val="9"/>
            <color indexed="81"/>
            <rFont val="Tahoma"/>
            <family val="2"/>
          </rPr>
          <t xml:space="preserve">
Weighting factors must all add to one. Total cell will highlight red if not.</t>
        </r>
      </text>
    </comment>
    <comment ref="M7" authorId="0" shapeId="0" xr:uid="{59B572EB-B59E-411D-9943-F4F411FBA8B5}">
      <text>
        <r>
          <rPr>
            <b/>
            <sz val="9"/>
            <color indexed="81"/>
            <rFont val="Tahoma"/>
            <family val="2"/>
          </rPr>
          <t>Neal Gray-Wannell:</t>
        </r>
        <r>
          <rPr>
            <sz val="9"/>
            <color indexed="81"/>
            <rFont val="Tahoma"/>
            <family val="2"/>
          </rPr>
          <t xml:space="preserve">
Weighting factors must all add to one. Total cell will highlight red if not.</t>
        </r>
      </text>
    </comment>
    <comment ref="M8" authorId="0" shapeId="0" xr:uid="{1C8A6853-F683-40E6-A9AB-67FF7BE9323A}">
      <text>
        <r>
          <rPr>
            <b/>
            <sz val="9"/>
            <color indexed="81"/>
            <rFont val="Tahoma"/>
            <family val="2"/>
          </rPr>
          <t>Neal Gray-Wannell:</t>
        </r>
        <r>
          <rPr>
            <sz val="9"/>
            <color indexed="81"/>
            <rFont val="Tahoma"/>
            <family val="2"/>
          </rPr>
          <t xml:space="preserve">
Weighting factors must all add to one. Total cell will highlight red if not.</t>
        </r>
      </text>
    </comment>
    <comment ref="M9" authorId="0" shapeId="0" xr:uid="{F36B0A5B-41DD-4D65-BAAE-A725A9FA86C4}">
      <text>
        <r>
          <rPr>
            <b/>
            <sz val="9"/>
            <color indexed="81"/>
            <rFont val="Tahoma"/>
            <family val="2"/>
          </rPr>
          <t>Neal Gray-Wannell:</t>
        </r>
        <r>
          <rPr>
            <sz val="9"/>
            <color indexed="81"/>
            <rFont val="Tahoma"/>
            <family val="2"/>
          </rPr>
          <t xml:space="preserve">
Weighting factors must all add to one. Total cell will highlight red if not.</t>
        </r>
      </text>
    </comment>
    <comment ref="C10" authorId="0" shapeId="0" xr:uid="{3A749E71-B842-4507-A096-5FC50DAD505A}">
      <text>
        <r>
          <rPr>
            <b/>
            <sz val="9"/>
            <color indexed="81"/>
            <rFont val="Tahoma"/>
            <family val="2"/>
          </rPr>
          <t>Neal Gray-Wannell:</t>
        </r>
        <r>
          <rPr>
            <sz val="9"/>
            <color indexed="81"/>
            <rFont val="Tahoma"/>
            <family val="2"/>
          </rPr>
          <t xml:space="preserve">
Neal Gray-Wannell:
Input desired weighting factors in this row. Sum of all factors must equal one.</t>
        </r>
      </text>
    </comment>
    <comment ref="M10" authorId="0" shapeId="0" xr:uid="{BE98B8AF-4830-413C-AD19-E771CD533436}">
      <text>
        <r>
          <rPr>
            <b/>
            <sz val="9"/>
            <color indexed="81"/>
            <rFont val="Tahoma"/>
            <family val="2"/>
          </rPr>
          <t>Neal Gray-Wannell:</t>
        </r>
        <r>
          <rPr>
            <sz val="9"/>
            <color indexed="81"/>
            <rFont val="Tahoma"/>
            <family val="2"/>
          </rPr>
          <t xml:space="preserve">
Weighting factors must all add to one. Total cell will highlight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tc={13FDE36E-E13F-4C5A-B27A-182A2A5499C3}</author>
  </authors>
  <commentList>
    <comment ref="S3" authorId="0" shapeId="0" xr:uid="{13FDE36E-E13F-4C5A-B27A-182A2A5499C3}">
      <text>
        <t>[Threaded comment]
Your version of Excel allows you to read this threaded comment; however, any edits to it will get removed if the file is opened in a newer version of Excel. Learn more: https://go.microsoft.com/fwlink/?linkid=870924
Comment:
    Need help completing this Oscar
Reply:
    Not sure how the different methods have scores of 1.5/3.5 etc… not clear from the methodologies</t>
      </text>
    </comment>
  </commentList>
</comments>
</file>

<file path=xl/sharedStrings.xml><?xml version="1.0" encoding="utf-8"?>
<sst xmlns="http://schemas.openxmlformats.org/spreadsheetml/2006/main" count="409" uniqueCount="209">
  <si>
    <t>Acknowledgement and Disclaimer</t>
  </si>
  <si>
    <r>
      <rPr>
        <sz val="11"/>
        <color rgb="FF000000"/>
        <rFont val="Arial"/>
        <family val="2"/>
      </rPr>
      <t xml:space="preserve">This excel tool has been created based on the framework developed by South Pole for the WBCSD report, </t>
    </r>
    <r>
      <rPr>
        <u/>
        <sz val="11"/>
        <color rgb="FF0563C1"/>
        <rFont val="Arial"/>
        <family val="2"/>
      </rPr>
      <t>"Removing carbon responsibly: A guide for carbon removal adoption"</t>
    </r>
    <r>
      <rPr>
        <sz val="11"/>
        <color rgb="FF000000"/>
        <rFont val="Arial"/>
        <family val="2"/>
      </rPr>
      <t>. The evaluation framework is based on the peer-reviewed publication by Rueda et al. (2021).</t>
    </r>
  </si>
  <si>
    <t>All references and detailed assumptions used to create the tool and calculate the default values are contained in the document, "Removing responsibly: A guide for carbon removal adoption".</t>
  </si>
  <si>
    <t>This tool is released in the name of WBCSD. Like other deliverables, it is the result of collaborative efforts by members of the secretariat and executives from member companies. Drafts were reviewed by a wide range of members, ensuring that the document broadly represents the majority view of WBCSD members. It does not mean, however, that every member company agrees with every word.</t>
  </si>
  <si>
    <t>Instructions</t>
  </si>
  <si>
    <t>1. Edit selected CDR methods on tab 2 as required. The CDR methods throughout the rest of the sheet will automatically update. 
If new methods are added, the various calculations on the subsequent tabs will have to be extended down to a new row to allow the new methods to be included. The calculations will remain valid throughout.</t>
  </si>
  <si>
    <t>2. The performance criteria introduced in the main document are described in detail on tab 2. These are fixed throughout this tool. If the criteria need to be changed, the calculation methodologies will need to be updated accordingly in line with requirements (refer to methodology tab).</t>
  </si>
  <si>
    <t>3. The performance scores for the individual CDR methods are determined on tab 3a. The analysis presented in the main document can be adjusted as necessary. For each criteria, there is an option to provide input data as instructed in the tab. The normalized performance scores will automatically calculate based on the methodologies shown in the methodology tab. The assumptions from the original analysis are also clearly listed and can be edited as needed. 
If  new CDR methods have been added, the calculations from the original analysis can be extended down to the new row as needed.</t>
  </si>
  <si>
    <t>4. A summary of the scores for each CDR method against each criteria is shown on tab 3b. This is shown as a heat map to demonstrate the key differences between the methods. 
If new CDR methods have been added, the calculations from the original analysus can be extended down to the new row as needed. The heat map formatting will automatically update.</t>
  </si>
  <si>
    <t>5. The portfolio preference weighting factors for each performance criteria can be adjusted to suit individual preference. The default values are those from the real stakeholder feedback recevied during the creation of the main report. Example weighting factor distributions are shown to guide potential options - these are based on the analysis demonstrated in the main report.</t>
  </si>
  <si>
    <t>6. The overall CDR performance scores are shown on tab 5. These are calculated based on the inputs provided for the CDR evaluation and the portfolio preference weightings.
If  new CDR methods have been added, the calculations from the original analysis can be extended down to the new row as needed.</t>
  </si>
  <si>
    <t xml:space="preserve">7. The methodologies and scaling factors behind the CDR evaluation calculations are shown on tab 6. These are the values used to conduct the analysis shown in the main document.
These can be adjusted/changed if needed. </t>
  </si>
  <si>
    <t>Main references</t>
  </si>
  <si>
    <r>
      <rPr>
        <sz val="11"/>
        <color rgb="FF000000"/>
        <rFont val="Arial"/>
        <family val="2"/>
      </rPr>
      <t xml:space="preserve">Rueda, O., Mogollón, J. M., Tukker, A. &amp; Scherer, L. Negative-emissions technology portfolios to meet the 1.5 °C target. </t>
    </r>
    <r>
      <rPr>
        <i/>
        <sz val="11"/>
        <color rgb="FF000000"/>
        <rFont val="Arial"/>
        <family val="2"/>
      </rPr>
      <t>Global Environmental Change</t>
    </r>
    <r>
      <rPr>
        <sz val="11"/>
        <color rgb="FF000000"/>
        <rFont val="Arial"/>
        <family val="2"/>
      </rPr>
      <t xml:space="preserve"> 67, 102238; </t>
    </r>
    <r>
      <rPr>
        <u/>
        <sz val="11"/>
        <color rgb="FF0563C1"/>
        <rFont val="Arial"/>
        <family val="2"/>
      </rPr>
      <t>https://doi.org/10.1016/j.gloenvcha.2021.102238</t>
    </r>
    <r>
      <rPr>
        <sz val="11"/>
        <color rgb="FF000000"/>
        <rFont val="Arial"/>
        <family val="2"/>
      </rPr>
      <t xml:space="preserve"> (2021).</t>
    </r>
  </si>
  <si>
    <t>CDR Method</t>
  </si>
  <si>
    <t>Definition</t>
  </si>
  <si>
    <t>Key Assumptions</t>
  </si>
  <si>
    <t>Afforestation</t>
  </si>
  <si>
    <t>The planting of trees on land that had previously been unforested</t>
  </si>
  <si>
    <t>Reforestation</t>
  </si>
  <si>
    <t>The planting or regrowth of trees on land that had previously been forested</t>
  </si>
  <si>
    <t>Soil carbon sequestration</t>
  </si>
  <si>
    <t>The removal and storage of carbon in soils via the improved management of land</t>
  </si>
  <si>
    <t>Low temperature biochar</t>
  </si>
  <si>
    <t xml:space="preserve">The decomposition of biomass residues in temperatures below 600 °C and mixing of resulting char in soil </t>
  </si>
  <si>
    <t>High temperature biochar</t>
  </si>
  <si>
    <t xml:space="preserve">The decomposition of biomass residues in temperatures over 600 °C and mixing of resulting char in soil </t>
  </si>
  <si>
    <t>BECCS with no agricultural expansion</t>
  </si>
  <si>
    <r>
      <t>The production of heat, electricity, or biofuels with biomass residues, followed by the capture and storage of exhaust CO</t>
    </r>
    <r>
      <rPr>
        <vertAlign val="subscript"/>
        <sz val="11"/>
        <color rgb="FF1D1D1B"/>
        <rFont val="Arial"/>
        <family val="2"/>
      </rPr>
      <t>2</t>
    </r>
    <r>
      <rPr>
        <sz val="11"/>
        <color rgb="FF1D1D1B"/>
        <rFont val="Arial"/>
        <family val="2"/>
      </rPr>
      <t xml:space="preserve"> underground.</t>
    </r>
  </si>
  <si>
    <t>BECCS with agricultural expansion</t>
  </si>
  <si>
    <r>
      <t>The production of heat, electricity, or biofuels with biomass, followed by the capture and storage of exhaust CO</t>
    </r>
    <r>
      <rPr>
        <vertAlign val="subscript"/>
        <sz val="11"/>
        <color rgb="FF1D1D1B"/>
        <rFont val="Arial"/>
        <family val="2"/>
      </rPr>
      <t>2</t>
    </r>
    <r>
      <rPr>
        <sz val="11"/>
        <color rgb="FF1D1D1B"/>
        <rFont val="Arial"/>
        <family val="2"/>
      </rPr>
      <t xml:space="preserve"> underground. The biomass is sourced from agricultural lands that requires landuse change.</t>
    </r>
  </si>
  <si>
    <t>DACCS with saline aquifer storage</t>
  </si>
  <si>
    <t>The capture of carbon directly from ambient air via the use of chemical reactions with geological storage in saline aquifers</t>
  </si>
  <si>
    <t>DACCS with mineralization storage</t>
  </si>
  <si>
    <t>The capture of carbon directly from ambient air via the use of chemical reactions with geological storage into basaltic rock through mineralization</t>
  </si>
  <si>
    <t>Enhanced weathering</t>
  </si>
  <si>
    <t>The acceleration of the process by which minerals absorb carbon via, for example, the pulverization and spread of basalt on soil.</t>
  </si>
  <si>
    <t>tbc</t>
  </si>
  <si>
    <t>biogenic CO2 from fermentation process (so GS methodology) or Biofuel raffinerie</t>
  </si>
  <si>
    <t>long term product like mineralization</t>
  </si>
  <si>
    <t>Criteria Category</t>
  </si>
  <si>
    <t>Feasibility</t>
  </si>
  <si>
    <t>Effectiveness</t>
  </si>
  <si>
    <t>Side Impacts</t>
  </si>
  <si>
    <t>Specific Criteria</t>
  </si>
  <si>
    <t>Technical</t>
  </si>
  <si>
    <t>Economic</t>
  </si>
  <si>
    <t>Governance</t>
  </si>
  <si>
    <t>Durability</t>
  </si>
  <si>
    <t>Timeliness</t>
  </si>
  <si>
    <t>Effect</t>
  </si>
  <si>
    <t>Environmental</t>
  </si>
  <si>
    <t>Social</t>
  </si>
  <si>
    <t xml:space="preserve">Assessed through the technology readiness level (TRL). </t>
  </si>
  <si>
    <t>A measure of the cost of removal in relation to the social cost  of CO2. Given the current lack of economic incentives to adopt removals, the social of CO2 provides a useful reference point to contextualize the potential value of CDR.</t>
  </si>
  <si>
    <t>A measure of the incentives and barriers to deployment, apart from techno-economic feasibility. It considers the feasibility of MRV, public acceptance, governance, and other implementation barriers.</t>
  </si>
  <si>
    <r>
      <t>The characteristic timescale for storge, assuming no premature disturbance. CDR methods widely differ in duration of storage, from centuries to tens of thousands of years. Fully neutralizing the warming effect of CO</t>
    </r>
    <r>
      <rPr>
        <vertAlign val="subscript"/>
        <sz val="11"/>
        <color rgb="FF000000"/>
        <rFont val="Arial"/>
        <family val="2"/>
      </rPr>
      <t>2</t>
    </r>
    <r>
      <rPr>
        <sz val="11"/>
        <color rgb="FF000000"/>
        <rFont val="Arial"/>
        <family val="2"/>
      </rPr>
      <t xml:space="preserve"> emissions requires a duration storage greater than 100,000 years.</t>
    </r>
    <r>
      <rPr>
        <sz val="11"/>
        <color rgb="FFFF0000"/>
        <rFont val="Arial"/>
        <family val="2"/>
      </rPr>
      <t xml:space="preserve"> </t>
    </r>
    <r>
      <rPr>
        <sz val="11"/>
        <color rgb="FF000000"/>
        <rFont val="Arial"/>
        <family val="2"/>
      </rPr>
      <t>Nonetheless, shorter durations can also help mitigate climate change by providing temporal CO</t>
    </r>
    <r>
      <rPr>
        <vertAlign val="subscript"/>
        <sz val="11"/>
        <color rgb="FF000000"/>
        <rFont val="Arial"/>
        <family val="2"/>
      </rPr>
      <t>2</t>
    </r>
    <r>
      <rPr>
        <sz val="11"/>
        <color rgb="FF000000"/>
        <rFont val="Arial"/>
        <family val="2"/>
      </rPr>
      <t xml:space="preserve"> storage to avoid dangerous temperature peaks</t>
    </r>
  </si>
  <si>
    <t>The ability to affect the climate within the necessary timeframe. It focuses on the speed of the effect once technologies reach technical maturity, considering flexibility, controllability, and the speed at which CDR can be scaled up or down. Flexibility and scalability can help to avoid a dangerous temperature overshoot. Controllability can help stop unexpected negative impacts that may arise.</t>
  </si>
  <si>
    <t xml:space="preserve">The likelihood of realising emission removals and the reversal risk once the technology is implemented. </t>
  </si>
  <si>
    <t>These are positive or negative environmental collateral affects of CDR, excluding climate change mitigation. Some of the main environmental impacts are related to land-use change, such as for BECCS, afforestation and reforestation, which may affect biodiversity (both positively and negatively).</t>
  </si>
  <si>
    <t>These are positive or negative economic collateral affects of CDR, excluding costs. They may include by-products, new market opportunities, and economic diversification. BECCS, for example, has positive side impacts – market opportunities and economic diversification, and possible negative side impacts such as impact on food prices.</t>
  </si>
  <si>
    <t>These are positive or negative economic collateral affects of CDR, such as economic factors, impacts on climate adaptation and food and energy security. These For instance, although soil carbon sequestration is expected to produce economic benefits through higher agricultural yields and income, its social benefits are even higher because benefits could be more evenly distributed to small-holder farmers.</t>
  </si>
  <si>
    <t>CDR Methods</t>
  </si>
  <si>
    <t>Technical Feasibility Assessment</t>
  </si>
  <si>
    <t>Economic Feasibility Assessment</t>
  </si>
  <si>
    <t>Governance Feasibility Assessment</t>
  </si>
  <si>
    <t>Durability Assessment</t>
  </si>
  <si>
    <t>Timeliness Assessment</t>
  </si>
  <si>
    <t>Effect Assessment</t>
  </si>
  <si>
    <t>Environmental Side Impacts Assessment</t>
  </si>
  <si>
    <t>Economic Side Impacts Assessment</t>
  </si>
  <si>
    <t>Social Side Impacts Assessment</t>
  </si>
  <si>
    <t>Evaluation basis and scale</t>
  </si>
  <si>
    <t>Input data</t>
  </si>
  <si>
    <t>Score</t>
  </si>
  <si>
    <t>Assumptions</t>
  </si>
  <si>
    <t>IPCC Confidence Level</t>
  </si>
  <si>
    <t>Input score</t>
  </si>
  <si>
    <t>Durability band</t>
  </si>
  <si>
    <t>Positive Impact Input Data</t>
  </si>
  <si>
    <t>Negative Impact Input Data</t>
  </si>
  <si>
    <t>Mid-point of TRL band.
Range 0-9</t>
  </si>
  <si>
    <t>TRL range 8-9</t>
  </si>
  <si>
    <t>Average market price of removal (USD $/t). See last tab for indicator scales</t>
  </si>
  <si>
    <r>
      <t>Relative cost range 5-50 USD/tCO</t>
    </r>
    <r>
      <rPr>
        <vertAlign val="subscript"/>
        <sz val="11"/>
        <color theme="1"/>
        <rFont val="Arial"/>
        <family val="2"/>
      </rPr>
      <t>2</t>
    </r>
  </si>
  <si>
    <t>Best judgement on the level of governance feasibility, based on ease of MRV, general acceptance and other 'soft' implementation barriers</t>
  </si>
  <si>
    <t xml:space="preserve"> “Deemed acceptable on several fronts including environmental safety, reversibility and locality”, but implementation could be challenging due to the large number of actors involved. </t>
  </si>
  <si>
    <t>Selection of durabilty bands based on best available data</t>
  </si>
  <si>
    <t>"Temporary" solution</t>
  </si>
  <si>
    <t>Best judgement on the level of timeliness, based on the time to reach maximum capacity, flexibility, controllability and reversibility</t>
  </si>
  <si>
    <t xml:space="preserve">Very slow to reach peak capture capacity; besides, albedo change can further delay achieving net negative emissions [1]. Low flexibility due to organisational challenges and large land requirements [2]. </t>
  </si>
  <si>
    <r>
      <t>Vulnerable to disturbance; post-AR forest management essential”. “Direct and indirect LUC [land use change], albedo change (boreal: offsetting impact; temperate: neutralized)”. Monoculture plantations over non previously forested land increase vulnerability (high confidence); besides, they can exacerbate further GHG emissions</t>
    </r>
    <r>
      <rPr>
        <vertAlign val="superscript"/>
        <sz val="11"/>
        <color rgb="FF000000"/>
        <rFont val="Arial"/>
        <family val="2"/>
      </rPr>
      <t>9</t>
    </r>
    <r>
      <rPr>
        <sz val="11"/>
        <color rgb="FF000000"/>
        <rFont val="Arial"/>
        <family val="2"/>
      </rPr>
      <t>.</t>
    </r>
  </si>
  <si>
    <t>Best judgement on the number and level of associated positive and negative environmental side impacts associated with the selected method, not including climate change impact</t>
  </si>
  <si>
    <t>None/Neutral</t>
  </si>
  <si>
    <t>Medium</t>
  </si>
  <si>
    <t>Negative:
Afforesting areas such as savannas and temperate peatlands, which would not naturally be forested, damages biodiversity and increases vulnerability to climate change (high confidence)</t>
  </si>
  <si>
    <t>Best judgement on the number and level of associated positive and negative economic side impacts associated with the selected method, not including economic feasibility</t>
  </si>
  <si>
    <t>Low</t>
  </si>
  <si>
    <t>Positive:
•	Can have some positive economic impacts from improved ecosystem services
Negative:
•	“Less agricultural exports, higher food prices” (due to large land-use requirement)</t>
  </si>
  <si>
    <t>Best judgement on the number and level of associated positive and negative social side impacts associated with the selected method</t>
  </si>
  <si>
    <t>Positive:
“Employment (caveat: low-paid seasonal jobs), local livelihoods”
Negative:
Can have some negative impacts on food security and energy access (e.g. for people relying on traditional bioenergy in developing countries)</t>
  </si>
  <si>
    <t xml:space="preserve">Similar to vulnerability as afforestation. However, it can contribute to more resilient natural ecosystems. </t>
  </si>
  <si>
    <t>High</t>
  </si>
  <si>
    <t>Positive:
Reforestation of previously forested land can help protect and recover biodiversity… and restore hydrological processes, thereby improving water supply and quality… and reducing the risk of soil erosion and floods (high confidence)</t>
  </si>
  <si>
    <t>Positive:
“Employment (caveat: low-paid seasonal jobs), local livelihoods”
Reforestation of previously forested land can help improve climate adaptation. It can “improve water supply and quality” and “reduce the risk of soil erosion and floods (high confidence)”
Negative:
Can have some negative impacts on food security and energy access (e.g. for people relying on traditional bioenergy in developing countries)</t>
  </si>
  <si>
    <r>
      <t>Relative cost range 0-100 USD/tCO</t>
    </r>
    <r>
      <rPr>
        <vertAlign val="subscript"/>
        <sz val="11"/>
        <color theme="1"/>
        <rFont val="Arial"/>
        <family val="2"/>
      </rPr>
      <t>2</t>
    </r>
  </si>
  <si>
    <t>Like afforestation and reforestation, it requires incentives to align the interest of multiple stakeholders, but transparency and accountability may be lower.</t>
  </si>
  <si>
    <t>Highly uncertain timeliness of effect because of large variation in saturation times and dependence on environmental factors [2]. Low flexibility due to organisational challenges [2].</t>
  </si>
  <si>
    <t>Similar to AR. “Soil sinks saturate and are reversible when the management practice promoting SCS ceases”</t>
  </si>
  <si>
    <r>
      <t>Positive:
“Mostly reduced pollution and improved soil quality”
“Mostly positive impacts on soil, water and air quality”
Negative:
“Possible increase in N</t>
    </r>
    <r>
      <rPr>
        <vertAlign val="subscript"/>
        <sz val="11"/>
        <color rgb="FF000000"/>
        <rFont val="Arial"/>
        <family val="2"/>
      </rPr>
      <t>2</t>
    </r>
    <r>
      <rPr>
        <sz val="11"/>
        <color rgb="FF000000"/>
        <rFont val="Arial"/>
        <family val="2"/>
      </rPr>
      <t>O emissions and N (nitrogen) and P (phosphorus) losses to water due to more N and P substrate for mineralisation”
“Need for addition of N and P to maintain stoichiometry of soil organic matter”</t>
    </r>
  </si>
  <si>
    <t>Positive:
“Improved soil resilience and improved agricultural production”
“Negative cost options”</t>
  </si>
  <si>
    <t>Positive:
Employment and poverty reduction. Distribution and access to economic benefits: smallholder farmers in developing countries can largely benefit from it
It can contribute to more resilient agriculture</t>
  </si>
  <si>
    <t>TRL range 6-7</t>
  </si>
  <si>
    <t>Similar implementation challenges as afforestation and reforestation. Supply chain transparency may be a challenge to ensure sustainable biomass sourcing.</t>
  </si>
  <si>
    <t>"Temporary" solution. Residence times of BCs depends on soil type, management and environmental conditions</t>
  </si>
  <si>
    <t xml:space="preserve">It can have an immediate effect. Besides, the increasing market offerings related to BC suggest that it may be possible to have a quick adoption rate. </t>
  </si>
  <si>
    <t>“Albedo change partly offsetting mitigation effect, even though likelihood low, as biochar would be buried”. Intermediate risk of reversal</t>
  </si>
  <si>
    <t>Positive: 
“Reduced methane and nitrous oxide emissions from soils” 
“Improved soil carbon, nutrient and water cycling impacts” 
Negative:
“Down-regulation of plant defence genes may increase plant vulnerability against insects, pathogens, and drought”
“Long-term effects on soils not yet known”
“Medium risk of unanticipated environmental effects”</t>
  </si>
  <si>
    <t>Positive:
“Increased crop yields and reduced drought” 
Negative:
“Competition for biomass resources” 7 and potential rise in food prices</t>
  </si>
  <si>
    <t>Positive:
By improving soil health and agricultural yields it could improve food security</t>
  </si>
  <si>
    <t>Pyrolysis temperatures &gt; 500 °C generally led to longer-term (i.e., &gt; 1000 years) half-lives.</t>
  </si>
  <si>
    <t xml:space="preserve">“Albedo change partly offsetting mitigation effect, even though likelihood low, as biochar would be buried”. More stable than BC LT. </t>
  </si>
  <si>
    <t>Positive:
By improving soil health and agricultural yields30 it could improve food security</t>
  </si>
  <si>
    <t>TRL range 5-6,9</t>
  </si>
  <si>
    <t>Public acceptance may be an issue because of facility siting, local air pollution, and feedstock transportation and handling. High transparency and accountability, but not as high as for DACCS. Supply chain transparency may be a challenge to ensure the sustainable biomass sourcing.</t>
  </si>
  <si>
    <t>“Permanent” solution. “High permanency for adequate geological storage”. Potential limits due to co-location of bioenergy production and availability of “permanent” sequestration sites</t>
  </si>
  <si>
    <r>
      <t>It can reach the potential of the capacity installed within one year (depending on the harvest cycle). Highly flexible, scalable, and controllable, but flexibility may be limited by dependence on bioenergy demand and availability of storage, and scalability by land requirements (to a lesser extent than AR) [7].</t>
    </r>
    <r>
      <rPr>
        <sz val="8"/>
        <color rgb="FF000000"/>
        <rFont val="Arial"/>
        <family val="2"/>
      </rPr>
      <t> </t>
    </r>
  </si>
  <si>
    <t>Less albedo change, direct and indirect LUC GHG emissions if it relies less than BECCS exp. on dedicated bioenergy crops. Very low risk of reversal</t>
  </si>
  <si>
    <t>Positive:
If BECCS replaces current agricultural land, without inducing agricultural expansion elsewhere, it can enhance soil organic carbon and biodiversity, but the benefits would be minimal compared to natural regrowth (e.g. leaving the agricultural land alone). 
Water and nutrients could be sustainably managed to minimise side impacts such as eutrophication and water stress. 
Negative:
“Biodiversity loss, deforestation and forest degradation, air pollution CO2 leakage, impacts of fertiliser use on soil and water”
“Medium risk of unanticipated environmental effects”</t>
  </si>
  <si>
    <r>
      <t>Positive:
Energy production side benefits, which is a core aspect distinguishing BECCS from other CDR methods.
Market opportunities, economic diversification, technology development and transfer
It could also benefit from economic uses for CO</t>
    </r>
    <r>
      <rPr>
        <vertAlign val="subscript"/>
        <sz val="11"/>
        <color rgb="FF000000"/>
        <rFont val="Arial"/>
        <family val="2"/>
      </rPr>
      <t>2</t>
    </r>
    <r>
      <rPr>
        <sz val="11"/>
        <color rgb="FF000000"/>
        <rFont val="Arial"/>
        <family val="2"/>
      </rPr>
      <t xml:space="preserve">
Negative:
Potential rise in food prices and competition for biomass resources</t>
    </r>
  </si>
  <si>
    <t>Positive:
Energy independence. It can have an effect on securing energy access in some countries.
Negative:
Food security risk, health impacts</t>
  </si>
  <si>
    <t xml:space="preserve">It can result in high initial land use change emissions. For this reason, it can become net negative only after several years of operation. </t>
  </si>
  <si>
    <t>“Albedo change, direct and indirect LUC GHG emissions". Very low risk of reversal</t>
  </si>
  <si>
    <t>Positive:
Energy production side benefits, which is a core aspect distinguishing BECCS from other CDR methods.
Market opportunities, economic diversification, technology development and transfer
It could also benefit from economic uses for CO2
Negative:
Potential rise in food prices and competition for biomass resources</t>
  </si>
  <si>
    <t>TRL range 6-9</t>
  </si>
  <si>
    <t xml:space="preserve">It is “more ambiguous, being seen as contained, reversible and well understood, but at the same time as aesthetically intrusive, end-of-pipe and technically difficult to scale up”. Still above average perception. Emission reductions are more easily accounted, tracked, and controllable. Among all options, DACCS’ accountability is the easiest. </t>
  </si>
  <si>
    <t>“Permanent” solution. “High permanency for adequate geological storage; possible storage limitations but flexible co-location with storage possible”</t>
  </si>
  <si>
    <t>Time to reach installed capacity is the shortest among CDR methods [10]. It is more scalable than AR, SCS, BC, and BECCS as it depends less on biophysical limits. High flexibility of location. It is also more controllable as it is possible to stop it at any time [10].</t>
  </si>
  <si>
    <t>Very low risk of reversal</t>
  </si>
  <si>
    <t>Negative:
Low impacts, assuming renewable energy use and no large impacts from material use
“CO2 penalty if high (thermal) energy demand satisfied by fossil fuels; mostly insufficiently studied; material/waste implications not known but cannot be excluded; some spatial requirements”</t>
  </si>
  <si>
    <t>Positive:
Business opportunities in market niches: improved indoor quality, synfuels production, greenhouse fertilisation, industrial use, enhanced oil recovery; however, the market demand for CO2 is very small, compared to the CO2 to be stored. In the future (by 2050), there may be a much larger market for CO2 at a Gt-scale.
Negative:
High expected costs are accounted for under economic feasibility.
Competition for energy resources (currently highly valuable).</t>
  </si>
  <si>
    <t>Positive:
Equality of market opportunities. Thanks to its scalability and flexibility, and the possibility of start-ups taking on the challenge, economic opportunities would be accessible to entrepreneurs and smaller organisations. Hence, social benefits from increased income could reach a larger audience than, for example, BECCS. However, it would not impact more people than other options like SCS, which may directly benefit more people who need it more, for example, farmers in developing countries. 
Health: It can have niche applications for improved indoor quality
Although governance issues and social acceptance are better than for other options, which increases DAC’s feasibility, it does not provide any added social side benefits.
Negative:
Competition for energy resources may affect energy access due to increased costs.</t>
  </si>
  <si>
    <t>TRL range 4-6</t>
  </si>
  <si>
    <r>
      <t>Similar to DACCS saline aq. The rapid mineralisation of storage method may increase acceptance compared to storage in saline aquifers, which would take centuries to mineralise the CO</t>
    </r>
    <r>
      <rPr>
        <vertAlign val="subscript"/>
        <sz val="11"/>
        <color rgb="FF000000"/>
        <rFont val="Arial"/>
        <family val="2"/>
      </rPr>
      <t xml:space="preserve">2 </t>
    </r>
    <r>
      <rPr>
        <sz val="11"/>
        <color rgb="FF000000"/>
        <rFont val="Arial"/>
        <family val="2"/>
      </rPr>
      <t>(although it would be safe too). Capture MRV is the same but storage MRV for mineralization is at its early development stage.</t>
    </r>
  </si>
  <si>
    <t>Permanent. Negligible risk of reversal</t>
  </si>
  <si>
    <t>TRL range 3-4</t>
  </si>
  <si>
    <t xml:space="preserve">“While much less is known about perceptions of enhanced weathering, early results suggest more support than opposition”. </t>
  </si>
  <si>
    <t>“Permanent” solution. “Saturation of soil; Residence time from months to geological time scale”</t>
  </si>
  <si>
    <t>Highly uncertain timeliness of effect because it largely depends on environmental factors [2]. More flexible and scalable than AR, SCS, and BC as it depends more on technology deployment, but it is not reversible (e.g., once it is implemented, it is not possible to stop, whereas with DACCS and BECCS it is possible to stop) [5].</t>
  </si>
  <si>
    <t>Positive:
“Improved plant nutrition” 
“Improved soil fertility, nutrient and moisture, increase in soil pH, increasing cation exchange capacity in depleted soils”
“Ocean EW reverses undesirable effects of ocean acidification”
Negative:
“Ecological impacts of mineral extraction and transport on a massive scale”
“Direct and indirect land use change if biomass sourced from dedicated crops, potentially heavy metal release depending on the soil characteristics, risks of fine grained material, changes in soil hydraulic properties”
Terrestrial EW may have few serious side effects, but effects on soil pH, vegetation etc. need to be established (at levels of application which are effective). Ocean EW may have adverse side-effects on some marine biota
“Medium risk of unanticipated environmental effects”</t>
  </si>
  <si>
    <t>Positive:
“Increase in crop yields”</t>
  </si>
  <si>
    <t>Positive:
Employment and poverty reduction. Distribution and access to economic benefits: smallholder farmers in developing countries can largely benefit from it 57
It can contribute to more resilient agriculture</t>
  </si>
  <si>
    <t>Key:</t>
  </si>
  <si>
    <t>Data input</t>
  </si>
  <si>
    <t>Freeform text to list assumptions</t>
  </si>
  <si>
    <t>No input</t>
  </si>
  <si>
    <t>CDR Evaluation Score Summary</t>
  </si>
  <si>
    <t>8-10</t>
  </si>
  <si>
    <t>7-8</t>
  </si>
  <si>
    <t>6-7</t>
  </si>
  <si>
    <t>5-6</t>
  </si>
  <si>
    <t>4-5</t>
  </si>
  <si>
    <t>2-4</t>
  </si>
  <si>
    <t>0-2</t>
  </si>
  <si>
    <t>Total</t>
  </si>
  <si>
    <t>Duration</t>
  </si>
  <si>
    <t>Reference cases</t>
  </si>
  <si>
    <t>Equal weights</t>
  </si>
  <si>
    <t>Economy</t>
  </si>
  <si>
    <t>Climate change effectiveness</t>
  </si>
  <si>
    <t>Sustainability</t>
  </si>
  <si>
    <t>Real stakeholder input</t>
  </si>
  <si>
    <t>Corporate Preference</t>
  </si>
  <si>
    <t>Score Contributions</t>
  </si>
  <si>
    <t>Climate Change Effectiveness</t>
  </si>
  <si>
    <t>Technical Feasibility TRL Range</t>
  </si>
  <si>
    <t>Economic Feasibility Indicator Scale</t>
  </si>
  <si>
    <t>Governance Feasibility Indicator Scale</t>
  </si>
  <si>
    <t>Durability Indicator Scale</t>
  </si>
  <si>
    <t>Timeliness Indicator Scale</t>
  </si>
  <si>
    <t>Effect Indicator Scale</t>
  </si>
  <si>
    <t>Side Impact Indicator Scales</t>
  </si>
  <si>
    <t>Lower</t>
  </si>
  <si>
    <t>Upper</t>
  </si>
  <si>
    <t>Upper cost range</t>
  </si>
  <si>
    <t>Lower cost range</t>
  </si>
  <si>
    <t>Feasibility Score</t>
  </si>
  <si>
    <t>Input</t>
  </si>
  <si>
    <t>Rank</t>
  </si>
  <si>
    <t>Positive Impact Score</t>
  </si>
  <si>
    <t>Negative Impact Score</t>
  </si>
  <si>
    <t>N/A</t>
  </si>
  <si>
    <t>Very low</t>
  </si>
  <si>
    <r>
      <t>&lt;10</t>
    </r>
    <r>
      <rPr>
        <vertAlign val="superscript"/>
        <sz val="11"/>
        <rFont val="Arial"/>
        <family val="2"/>
      </rPr>
      <t>2</t>
    </r>
  </si>
  <si>
    <r>
      <t>&gt;10</t>
    </r>
    <r>
      <rPr>
        <vertAlign val="superscript"/>
        <sz val="11"/>
        <rFont val="Arial"/>
        <family val="2"/>
      </rPr>
      <t>2</t>
    </r>
  </si>
  <si>
    <t>Moderate-low</t>
  </si>
  <si>
    <t>Moderate</t>
  </si>
  <si>
    <t>Moderate-high</t>
  </si>
  <si>
    <r>
      <t>&gt;10</t>
    </r>
    <r>
      <rPr>
        <vertAlign val="superscript"/>
        <sz val="11"/>
        <rFont val="Arial"/>
        <family val="2"/>
      </rPr>
      <t>3</t>
    </r>
  </si>
  <si>
    <t>Total Score Calculation</t>
  </si>
  <si>
    <t>Positive Impact Score - (5 - Negative Impact Score)</t>
  </si>
  <si>
    <t>Very high</t>
  </si>
  <si>
    <r>
      <t>&gt;10</t>
    </r>
    <r>
      <rPr>
        <vertAlign val="superscript"/>
        <sz val="11"/>
        <rFont val="Arial"/>
        <family val="2"/>
      </rPr>
      <t>4</t>
    </r>
  </si>
  <si>
    <r>
      <t>&gt;10</t>
    </r>
    <r>
      <rPr>
        <vertAlign val="superscript"/>
        <sz val="11"/>
        <rFont val="Arial"/>
        <family val="2"/>
      </rPr>
      <t>5</t>
    </r>
  </si>
  <si>
    <t>*SC: Social cost, based on Rennert et al (2022)</t>
  </si>
  <si>
    <r>
      <t>Rennert, K.</t>
    </r>
    <r>
      <rPr>
        <i/>
        <sz val="11"/>
        <rFont val="Arial"/>
        <family val="2"/>
      </rPr>
      <t xml:space="preserve"> et al. </t>
    </r>
    <r>
      <rPr>
        <sz val="11"/>
        <rFont val="Arial"/>
        <family val="2"/>
      </rPr>
      <t xml:space="preserve">Comprehensive evidence implies a higher social cost of CO2. </t>
    </r>
    <r>
      <rPr>
        <i/>
        <sz val="11"/>
        <rFont val="Arial"/>
        <family val="2"/>
      </rPr>
      <t xml:space="preserve">Nature </t>
    </r>
    <r>
      <rPr>
        <b/>
        <sz val="11"/>
        <rFont val="Arial"/>
        <family val="2"/>
      </rPr>
      <t xml:space="preserve">610, </t>
    </r>
    <r>
      <rPr>
        <sz val="11"/>
        <rFont val="Arial"/>
        <family val="2"/>
      </rPr>
      <t>687–692; 10.1038/s41586-022-05224-9 (2022)</t>
    </r>
  </si>
  <si>
    <t>The indicator scale of governance, durability, timeliness, and effect are based on IPCC's level of confidence scale (Manning, 2006)</t>
  </si>
  <si>
    <r>
      <t xml:space="preserve">Manning, M. R. The treatment of uncertainties in the Fourth IPCC Assessment Report. </t>
    </r>
    <r>
      <rPr>
        <i/>
        <sz val="11"/>
        <rFont val="Arial"/>
        <family val="2"/>
      </rPr>
      <t xml:space="preserve">Advances in Climate Change Research </t>
    </r>
    <r>
      <rPr>
        <b/>
        <sz val="11"/>
        <rFont val="Arial"/>
        <family val="2"/>
      </rPr>
      <t xml:space="preserve">2, </t>
    </r>
    <r>
      <rPr>
        <sz val="11"/>
        <rFont val="Arial"/>
        <family val="2"/>
      </rPr>
      <t>13–21 (2006).</t>
    </r>
  </si>
  <si>
    <r>
      <rPr>
        <sz val="11"/>
        <rFont val="Arial"/>
        <family val="2"/>
      </rPr>
      <t xml:space="preserve">Rueda, O. and Gray-Wannell, N. Removing responsibly: </t>
    </r>
    <r>
      <rPr>
        <u/>
        <sz val="11"/>
        <color theme="10"/>
        <rFont val="Arial"/>
        <family val="2"/>
      </rPr>
      <t>A guide for carbon removal adoption, WBCSD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</si>
</sst>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theme="1"/>
      <name val="Arial"/>
      <family val="2"/>
    </font>
    <font>
      <sz val="11"/>
      <color rgb="FF000000"/>
      <name val="Arial"/>
      <family val="2"/>
    </font>
    <font>
      <b/>
      <sz val="11"/>
      <color theme="1"/>
      <name val="Arial"/>
      <family val="2"/>
    </font>
    <font>
      <b/>
      <sz val="12"/>
      <color theme="1"/>
      <name val="Arial"/>
      <family val="2"/>
    </font>
    <font>
      <u/>
      <sz val="11"/>
      <color theme="10"/>
      <name val="Arial"/>
      <family val="2"/>
    </font>
    <font>
      <i/>
      <sz val="11"/>
      <color rgb="FF000000"/>
      <name val="Arial"/>
      <family val="2"/>
    </font>
    <font>
      <u/>
      <sz val="11"/>
      <color rgb="FF0563C1"/>
      <name val="Arial"/>
      <family val="2"/>
    </font>
    <font>
      <sz val="11"/>
      <color rgb="FF1D1D1B"/>
      <name val="Arial"/>
      <family val="2"/>
    </font>
    <font>
      <vertAlign val="subscript"/>
      <sz val="11"/>
      <color rgb="FF1D1D1B"/>
      <name val="Arial"/>
      <family val="2"/>
    </font>
    <font>
      <b/>
      <sz val="12"/>
      <color theme="0"/>
      <name val="Arial"/>
      <family val="2"/>
    </font>
    <font>
      <vertAlign val="subscript"/>
      <sz val="11"/>
      <color rgb="FF000000"/>
      <name val="Arial"/>
      <family val="2"/>
    </font>
    <font>
      <sz val="11"/>
      <color rgb="FFFF0000"/>
      <name val="Arial"/>
      <family val="2"/>
    </font>
    <font>
      <vertAlign val="subscript"/>
      <sz val="11"/>
      <color theme="1"/>
      <name val="Arial"/>
      <family val="2"/>
    </font>
    <font>
      <vertAlign val="superscript"/>
      <sz val="11"/>
      <color rgb="FF000000"/>
      <name val="Arial"/>
      <family val="2"/>
    </font>
    <font>
      <sz val="8"/>
      <color rgb="FF000000"/>
      <name val="Arial"/>
      <family val="2"/>
    </font>
    <font>
      <b/>
      <sz val="11"/>
      <color theme="0"/>
      <name val="Arial"/>
      <family val="2"/>
    </font>
    <font>
      <sz val="11"/>
      <color theme="0"/>
      <name val="Arial"/>
      <family val="2"/>
    </font>
    <font>
      <sz val="11"/>
      <name val="Arial"/>
      <family val="2"/>
    </font>
    <font>
      <b/>
      <sz val="11"/>
      <name val="Arial"/>
      <family val="2"/>
    </font>
    <font>
      <vertAlign val="superscript"/>
      <sz val="11"/>
      <name val="Arial"/>
      <family val="2"/>
    </font>
    <font>
      <i/>
      <sz val="11"/>
      <name val="Arial"/>
      <family val="2"/>
    </font>
    <font>
      <b/>
      <sz val="10"/>
      <name val="Arial"/>
      <family val="2"/>
    </font>
    <font>
      <sz val="10"/>
      <name val="Arial"/>
      <family val="2"/>
    </font>
    <font>
      <u/>
      <sz val="11"/>
      <color theme="10"/>
      <name val="Arial"/>
      <family val="2"/>
    </font>
    <font>
      <sz val="11"/>
      <color theme="1"/>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D6DFE3"/>
        <bgColor indexed="64"/>
      </patternFill>
    </fill>
    <fill>
      <patternFill patternType="solid">
        <fgColor rgb="FF465C66"/>
        <bgColor indexed="64"/>
      </patternFill>
    </fill>
    <fill>
      <patternFill patternType="solid">
        <fgColor rgb="FFC0CBB1"/>
        <bgColor indexed="64"/>
      </patternFill>
    </fill>
    <fill>
      <patternFill patternType="solid">
        <fgColor rgb="FFFCC8A4"/>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187">
    <xf numFmtId="0" fontId="0" fillId="0" borderId="0" xfId="0"/>
    <xf numFmtId="0" fontId="1" fillId="0" borderId="0" xfId="0" applyFont="1"/>
    <xf numFmtId="0" fontId="8" fillId="0" borderId="0" xfId="0" applyFont="1"/>
    <xf numFmtId="0" fontId="5" fillId="11" borderId="39" xfId="0" applyFont="1" applyFill="1" applyBorder="1" applyAlignment="1">
      <alignment wrapText="1"/>
    </xf>
    <xf numFmtId="0" fontId="6" fillId="11" borderId="40" xfId="0" applyFont="1" applyFill="1" applyBorder="1" applyAlignment="1">
      <alignment vertical="center" wrapText="1"/>
    </xf>
    <xf numFmtId="0" fontId="5" fillId="11" borderId="33" xfId="0" applyFont="1" applyFill="1" applyBorder="1" applyAlignment="1">
      <alignment wrapText="1"/>
    </xf>
    <xf numFmtId="0" fontId="5" fillId="11" borderId="37" xfId="0" applyFont="1" applyFill="1" applyBorder="1" applyAlignment="1">
      <alignment wrapText="1"/>
    </xf>
    <xf numFmtId="0" fontId="5" fillId="11" borderId="34" xfId="0" applyFont="1" applyFill="1" applyBorder="1" applyAlignment="1">
      <alignment wrapText="1"/>
    </xf>
    <xf numFmtId="0" fontId="9" fillId="11" borderId="40" xfId="1" applyFont="1" applyFill="1" applyBorder="1" applyAlignment="1">
      <alignment wrapText="1"/>
    </xf>
    <xf numFmtId="0" fontId="5" fillId="11" borderId="16" xfId="0" applyFont="1" applyFill="1" applyBorder="1"/>
    <xf numFmtId="0" fontId="5" fillId="11" borderId="22" xfId="0" applyFont="1" applyFill="1" applyBorder="1"/>
    <xf numFmtId="0" fontId="5" fillId="11" borderId="12" xfId="0" applyFont="1" applyFill="1" applyBorder="1"/>
    <xf numFmtId="0" fontId="5" fillId="0" borderId="17" xfId="0" applyFont="1" applyBorder="1"/>
    <xf numFmtId="0" fontId="5" fillId="0" borderId="23" xfId="0" applyFont="1" applyBorder="1"/>
    <xf numFmtId="0" fontId="5" fillId="0" borderId="10" xfId="0" applyFont="1" applyBorder="1"/>
    <xf numFmtId="0" fontId="5" fillId="11" borderId="17" xfId="0" applyFont="1" applyFill="1" applyBorder="1"/>
    <xf numFmtId="0" fontId="5" fillId="11" borderId="23" xfId="0" applyFont="1" applyFill="1" applyBorder="1"/>
    <xf numFmtId="0" fontId="5" fillId="11" borderId="10" xfId="0" applyFont="1" applyFill="1" applyBorder="1"/>
    <xf numFmtId="0" fontId="12" fillId="0" borderId="23" xfId="0" applyFont="1" applyBorder="1"/>
    <xf numFmtId="0" fontId="12" fillId="11" borderId="23" xfId="0" applyFont="1" applyFill="1" applyBorder="1"/>
    <xf numFmtId="0" fontId="5" fillId="11" borderId="18" xfId="0" applyFont="1" applyFill="1" applyBorder="1"/>
    <xf numFmtId="0" fontId="5" fillId="11" borderId="21" xfId="0" applyFont="1" applyFill="1" applyBorder="1"/>
    <xf numFmtId="0" fontId="5" fillId="11" borderId="8" xfId="0" applyFont="1" applyFill="1" applyBorder="1"/>
    <xf numFmtId="0" fontId="14" fillId="12" borderId="2" xfId="0" applyFont="1" applyFill="1" applyBorder="1"/>
    <xf numFmtId="0" fontId="14" fillId="12" borderId="28" xfId="0" applyFont="1" applyFill="1" applyBorder="1"/>
    <xf numFmtId="0" fontId="14" fillId="12" borderId="14" xfId="0" applyFont="1" applyFill="1" applyBorder="1"/>
    <xf numFmtId="0" fontId="7" fillId="11" borderId="6" xfId="0" applyFont="1" applyFill="1" applyBorder="1" applyAlignment="1">
      <alignment vertical="top"/>
    </xf>
    <xf numFmtId="0" fontId="5" fillId="11" borderId="7" xfId="0" applyFont="1" applyFill="1" applyBorder="1" applyAlignment="1">
      <alignment vertical="top" wrapText="1"/>
    </xf>
    <xf numFmtId="0" fontId="6" fillId="11" borderId="7" xfId="0" applyFont="1" applyFill="1" applyBorder="1" applyAlignment="1">
      <alignment vertical="top" wrapText="1"/>
    </xf>
    <xf numFmtId="0" fontId="5" fillId="11" borderId="8" xfId="0" applyFont="1" applyFill="1" applyBorder="1" applyAlignment="1">
      <alignment vertical="top" wrapText="1"/>
    </xf>
    <xf numFmtId="0" fontId="5" fillId="2" borderId="17" xfId="0" applyFont="1" applyFill="1" applyBorder="1"/>
    <xf numFmtId="0" fontId="5" fillId="2" borderId="9" xfId="0" applyFont="1" applyFill="1" applyBorder="1"/>
    <xf numFmtId="0" fontId="5" fillId="2" borderId="1" xfId="0" applyFont="1" applyFill="1" applyBorder="1"/>
    <xf numFmtId="0" fontId="5" fillId="2" borderId="10" xfId="0" applyFont="1" applyFill="1" applyBorder="1" applyAlignment="1">
      <alignment wrapText="1"/>
    </xf>
    <xf numFmtId="0" fontId="5" fillId="2" borderId="32" xfId="0" applyFont="1" applyFill="1" applyBorder="1"/>
    <xf numFmtId="0" fontId="5" fillId="2" borderId="10" xfId="0" applyFont="1" applyFill="1" applyBorder="1"/>
    <xf numFmtId="0" fontId="5" fillId="2" borderId="23" xfId="0" applyFont="1" applyFill="1" applyBorder="1"/>
    <xf numFmtId="0" fontId="5" fillId="2" borderId="18" xfId="0" applyFont="1" applyFill="1" applyBorder="1"/>
    <xf numFmtId="0" fontId="5" fillId="2" borderId="6" xfId="0" applyFont="1" applyFill="1" applyBorder="1"/>
    <xf numFmtId="0" fontId="5" fillId="2" borderId="7" xfId="0" applyFont="1" applyFill="1" applyBorder="1"/>
    <xf numFmtId="0" fontId="5" fillId="2" borderId="8" xfId="0" applyFont="1" applyFill="1" applyBorder="1" applyAlignment="1">
      <alignment wrapText="1"/>
    </xf>
    <xf numFmtId="0" fontId="5" fillId="2" borderId="30" xfId="0" applyFont="1" applyFill="1" applyBorder="1"/>
    <xf numFmtId="0" fontId="5" fillId="2" borderId="8" xfId="0" applyFont="1" applyFill="1" applyBorder="1"/>
    <xf numFmtId="0" fontId="5" fillId="2" borderId="21" xfId="0" applyFont="1" applyFill="1" applyBorder="1"/>
    <xf numFmtId="2" fontId="5" fillId="11" borderId="19" xfId="0" applyNumberFormat="1" applyFont="1" applyFill="1" applyBorder="1"/>
    <xf numFmtId="2" fontId="5" fillId="11" borderId="1" xfId="0" applyNumberFormat="1" applyFont="1" applyFill="1" applyBorder="1"/>
    <xf numFmtId="0" fontId="5" fillId="11" borderId="19" xfId="0" applyFont="1" applyFill="1" applyBorder="1"/>
    <xf numFmtId="0" fontId="5" fillId="11" borderId="31" xfId="0" applyFont="1" applyFill="1" applyBorder="1"/>
    <xf numFmtId="0" fontId="5" fillId="13" borderId="19" xfId="0" applyFont="1" applyFill="1" applyBorder="1"/>
    <xf numFmtId="0" fontId="5" fillId="13" borderId="1" xfId="0" applyFont="1" applyFill="1" applyBorder="1"/>
    <xf numFmtId="164" fontId="5" fillId="14" borderId="12" xfId="0" applyNumberFormat="1" applyFont="1" applyFill="1" applyBorder="1" applyAlignment="1">
      <alignment wrapText="1"/>
    </xf>
    <xf numFmtId="164" fontId="5" fillId="14" borderId="10" xfId="0" applyNumberFormat="1" applyFont="1" applyFill="1" applyBorder="1" applyAlignment="1">
      <alignment wrapText="1"/>
    </xf>
    <xf numFmtId="0" fontId="5" fillId="14" borderId="12" xfId="0" applyFont="1" applyFill="1" applyBorder="1" applyAlignment="1">
      <alignment wrapText="1"/>
    </xf>
    <xf numFmtId="0" fontId="5" fillId="14" borderId="10" xfId="0" applyFont="1" applyFill="1" applyBorder="1" applyAlignment="1">
      <alignment wrapText="1"/>
    </xf>
    <xf numFmtId="0" fontId="6" fillId="14" borderId="12" xfId="0" applyFont="1" applyFill="1" applyBorder="1" applyAlignment="1">
      <alignment wrapText="1"/>
    </xf>
    <xf numFmtId="0" fontId="6" fillId="14" borderId="10" xfId="0" applyFont="1" applyFill="1" applyBorder="1" applyAlignment="1">
      <alignment wrapText="1"/>
    </xf>
    <xf numFmtId="0" fontId="5" fillId="13" borderId="24" xfId="0" applyFont="1" applyFill="1" applyBorder="1" applyAlignment="1">
      <alignment wrapText="1"/>
    </xf>
    <xf numFmtId="0" fontId="5" fillId="14" borderId="17" xfId="0" applyFont="1" applyFill="1" applyBorder="1" applyAlignment="1">
      <alignment wrapText="1"/>
    </xf>
    <xf numFmtId="0" fontId="5" fillId="11" borderId="18" xfId="0" applyFont="1" applyFill="1" applyBorder="1" applyAlignment="1">
      <alignment wrapText="1"/>
    </xf>
    <xf numFmtId="0" fontId="5" fillId="0" borderId="0" xfId="0" applyFont="1"/>
    <xf numFmtId="0" fontId="20" fillId="12" borderId="11" xfId="0" applyFont="1" applyFill="1" applyBorder="1"/>
    <xf numFmtId="0" fontId="20" fillId="12" borderId="12" xfId="0" applyFont="1" applyFill="1" applyBorder="1"/>
    <xf numFmtId="0" fontId="20" fillId="12" borderId="3" xfId="0" applyFont="1" applyFill="1" applyBorder="1"/>
    <xf numFmtId="0" fontId="20" fillId="12" borderId="4" xfId="0" applyFont="1" applyFill="1" applyBorder="1"/>
    <xf numFmtId="0" fontId="20" fillId="12" borderId="5" xfId="0" applyFont="1" applyFill="1" applyBorder="1"/>
    <xf numFmtId="0" fontId="20" fillId="12" borderId="19" xfId="0" applyFont="1" applyFill="1" applyBorder="1"/>
    <xf numFmtId="0" fontId="5" fillId="11" borderId="1" xfId="0" applyFont="1" applyFill="1" applyBorder="1"/>
    <xf numFmtId="0" fontId="22" fillId="11" borderId="9" xfId="0" applyFont="1" applyFill="1" applyBorder="1"/>
    <xf numFmtId="0" fontId="22" fillId="11" borderId="10" xfId="0" applyFont="1" applyFill="1" applyBorder="1"/>
    <xf numFmtId="0" fontId="20" fillId="12" borderId="21" xfId="0" applyFont="1" applyFill="1" applyBorder="1" applyAlignment="1">
      <alignment horizontal="center"/>
    </xf>
    <xf numFmtId="0" fontId="20" fillId="12" borderId="7" xfId="0" applyFont="1" applyFill="1" applyBorder="1" applyAlignment="1">
      <alignment horizontal="center"/>
    </xf>
    <xf numFmtId="0" fontId="20" fillId="12" borderId="30" xfId="0" applyFont="1" applyFill="1" applyBorder="1" applyAlignment="1">
      <alignment horizontal="center"/>
    </xf>
    <xf numFmtId="164" fontId="5" fillId="11" borderId="22" xfId="0" applyNumberFormat="1" applyFont="1" applyFill="1" applyBorder="1"/>
    <xf numFmtId="164" fontId="5" fillId="11" borderId="19" xfId="0" applyNumberFormat="1" applyFont="1" applyFill="1" applyBorder="1"/>
    <xf numFmtId="164" fontId="5" fillId="11" borderId="31" xfId="0" applyNumberFormat="1" applyFont="1" applyFill="1" applyBorder="1"/>
    <xf numFmtId="164" fontId="5" fillId="11" borderId="16" xfId="0" applyNumberFormat="1" applyFont="1" applyFill="1" applyBorder="1"/>
    <xf numFmtId="0" fontId="5" fillId="11" borderId="32" xfId="0" applyFont="1" applyFill="1" applyBorder="1"/>
    <xf numFmtId="0" fontId="5" fillId="11" borderId="7" xfId="0" applyFont="1" applyFill="1" applyBorder="1"/>
    <xf numFmtId="0" fontId="5" fillId="11" borderId="30" xfId="0" applyFont="1" applyFill="1" applyBorder="1"/>
    <xf numFmtId="0" fontId="5" fillId="15" borderId="17" xfId="0" applyFont="1" applyFill="1" applyBorder="1"/>
    <xf numFmtId="164" fontId="5" fillId="15" borderId="22" xfId="0" applyNumberFormat="1" applyFont="1" applyFill="1" applyBorder="1"/>
    <xf numFmtId="164" fontId="5" fillId="15" borderId="19" xfId="0" applyNumberFormat="1" applyFont="1" applyFill="1" applyBorder="1"/>
    <xf numFmtId="164" fontId="5" fillId="15" borderId="31" xfId="0" applyNumberFormat="1" applyFont="1" applyFill="1" applyBorder="1"/>
    <xf numFmtId="164" fontId="5" fillId="15" borderId="16" xfId="0" applyNumberFormat="1" applyFont="1" applyFill="1" applyBorder="1"/>
    <xf numFmtId="2" fontId="5" fillId="14" borderId="21" xfId="0" applyNumberFormat="1" applyFont="1" applyFill="1" applyBorder="1" applyAlignment="1">
      <alignment horizontal="center"/>
    </xf>
    <xf numFmtId="2" fontId="5" fillId="14" borderId="7" xfId="0" applyNumberFormat="1" applyFont="1" applyFill="1" applyBorder="1" applyAlignment="1">
      <alignment horizontal="center"/>
    </xf>
    <xf numFmtId="2" fontId="5" fillId="14" borderId="30" xfId="0" applyNumberFormat="1" applyFont="1" applyFill="1" applyBorder="1" applyAlignment="1">
      <alignment horizontal="center"/>
    </xf>
    <xf numFmtId="0" fontId="20" fillId="12" borderId="24" xfId="0" applyFont="1" applyFill="1" applyBorder="1" applyAlignment="1">
      <alignment horizontal="center"/>
    </xf>
    <xf numFmtId="0" fontId="20" fillId="12" borderId="18" xfId="0" applyFont="1" applyFill="1" applyBorder="1" applyAlignment="1">
      <alignment horizontal="center"/>
    </xf>
    <xf numFmtId="0" fontId="7" fillId="11" borderId="25" xfId="0" applyFont="1" applyFill="1" applyBorder="1"/>
    <xf numFmtId="0" fontId="5" fillId="11" borderId="16" xfId="0" applyFont="1" applyFill="1" applyBorder="1" applyAlignment="1">
      <alignment horizontal="center"/>
    </xf>
    <xf numFmtId="0" fontId="5" fillId="11" borderId="17" xfId="0" applyFont="1" applyFill="1" applyBorder="1" applyAlignment="1">
      <alignment horizontal="center"/>
    </xf>
    <xf numFmtId="0" fontId="5" fillId="11" borderId="18" xfId="0" applyFont="1" applyFill="1" applyBorder="1" applyAlignment="1">
      <alignment horizontal="center"/>
    </xf>
    <xf numFmtId="0" fontId="7" fillId="11" borderId="12" xfId="0" applyFont="1" applyFill="1" applyBorder="1" applyAlignment="1">
      <alignment horizontal="center"/>
    </xf>
    <xf numFmtId="2" fontId="5" fillId="11" borderId="22" xfId="0" applyNumberFormat="1" applyFont="1" applyFill="1" applyBorder="1" applyAlignment="1">
      <alignment horizontal="center"/>
    </xf>
    <xf numFmtId="2" fontId="5" fillId="11" borderId="19" xfId="0" applyNumberFormat="1" applyFont="1" applyFill="1" applyBorder="1" applyAlignment="1">
      <alignment horizontal="center"/>
    </xf>
    <xf numFmtId="2" fontId="5" fillId="11" borderId="31" xfId="0" applyNumberFormat="1" applyFont="1" applyFill="1" applyBorder="1" applyAlignment="1">
      <alignment horizontal="center"/>
    </xf>
    <xf numFmtId="0" fontId="7" fillId="11" borderId="10" xfId="0" applyFont="1" applyFill="1" applyBorder="1" applyAlignment="1">
      <alignment horizontal="center"/>
    </xf>
    <xf numFmtId="2" fontId="5" fillId="11" borderId="23" xfId="0" applyNumberFormat="1" applyFont="1" applyFill="1" applyBorder="1" applyAlignment="1">
      <alignment horizontal="center"/>
    </xf>
    <xf numFmtId="2" fontId="5" fillId="11" borderId="1" xfId="0" applyNumberFormat="1" applyFont="1" applyFill="1" applyBorder="1" applyAlignment="1">
      <alignment horizontal="center"/>
    </xf>
    <xf numFmtId="2" fontId="5" fillId="11" borderId="32" xfId="0" applyNumberFormat="1" applyFont="1" applyFill="1" applyBorder="1" applyAlignment="1">
      <alignment horizontal="center"/>
    </xf>
    <xf numFmtId="0" fontId="7" fillId="11" borderId="8" xfId="0" applyFont="1" applyFill="1" applyBorder="1" applyAlignment="1">
      <alignment horizontal="center"/>
    </xf>
    <xf numFmtId="0" fontId="7" fillId="11" borderId="15" xfId="0" applyFont="1" applyFill="1" applyBorder="1" applyAlignment="1">
      <alignment horizontal="center"/>
    </xf>
    <xf numFmtId="0" fontId="7" fillId="15" borderId="10" xfId="0" applyFont="1" applyFill="1" applyBorder="1" applyAlignment="1">
      <alignment horizontal="center"/>
    </xf>
    <xf numFmtId="2" fontId="5" fillId="15" borderId="23" xfId="0" applyNumberFormat="1" applyFont="1" applyFill="1" applyBorder="1" applyAlignment="1">
      <alignment horizontal="center"/>
    </xf>
    <xf numFmtId="2" fontId="5" fillId="15" borderId="1" xfId="0" applyNumberFormat="1" applyFont="1" applyFill="1" applyBorder="1" applyAlignment="1">
      <alignment horizontal="center"/>
    </xf>
    <xf numFmtId="2" fontId="5" fillId="15" borderId="32" xfId="0" applyNumberFormat="1" applyFont="1" applyFill="1" applyBorder="1" applyAlignment="1">
      <alignment horizontal="center"/>
    </xf>
    <xf numFmtId="0" fontId="5" fillId="15" borderId="17" xfId="0" applyFont="1" applyFill="1" applyBorder="1" applyAlignment="1">
      <alignment horizontal="center"/>
    </xf>
    <xf numFmtId="0" fontId="7" fillId="7" borderId="17" xfId="0" quotePrefix="1" applyFont="1" applyFill="1" applyBorder="1"/>
    <xf numFmtId="0" fontId="7" fillId="8" borderId="17" xfId="0" quotePrefix="1" applyFont="1" applyFill="1" applyBorder="1"/>
    <xf numFmtId="0" fontId="7" fillId="9" borderId="17" xfId="0" quotePrefix="1" applyFont="1" applyFill="1" applyBorder="1"/>
    <xf numFmtId="0" fontId="7" fillId="3" borderId="17" xfId="0" quotePrefix="1" applyFont="1" applyFill="1" applyBorder="1"/>
    <xf numFmtId="0" fontId="7" fillId="4" borderId="17" xfId="0" quotePrefix="1" applyFont="1" applyFill="1" applyBorder="1"/>
    <xf numFmtId="0" fontId="7" fillId="5" borderId="17" xfId="0" quotePrefix="1" applyFont="1" applyFill="1" applyBorder="1"/>
    <xf numFmtId="0" fontId="7" fillId="6" borderId="18" xfId="0" quotePrefix="1" applyFont="1" applyFill="1" applyBorder="1"/>
    <xf numFmtId="0" fontId="20" fillId="12" borderId="21" xfId="0" applyFont="1" applyFill="1" applyBorder="1"/>
    <xf numFmtId="0" fontId="20" fillId="12" borderId="7" xfId="0" applyFont="1" applyFill="1" applyBorder="1"/>
    <xf numFmtId="0" fontId="20" fillId="12" borderId="8" xfId="0" applyFont="1" applyFill="1" applyBorder="1"/>
    <xf numFmtId="164" fontId="5" fillId="11" borderId="12" xfId="0" applyNumberFormat="1" applyFont="1" applyFill="1" applyBorder="1"/>
    <xf numFmtId="164" fontId="5" fillId="15" borderId="12" xfId="0" applyNumberFormat="1" applyFont="1" applyFill="1" applyBorder="1"/>
    <xf numFmtId="0" fontId="7" fillId="12" borderId="24" xfId="0" applyFont="1" applyFill="1" applyBorder="1"/>
    <xf numFmtId="0" fontId="20" fillId="12" borderId="6" xfId="0" applyFont="1" applyFill="1" applyBorder="1"/>
    <xf numFmtId="0" fontId="20" fillId="12" borderId="30" xfId="0" applyFont="1" applyFill="1" applyBorder="1"/>
    <xf numFmtId="0" fontId="5" fillId="0" borderId="0" xfId="0" applyFont="1" applyAlignment="1">
      <alignment wrapText="1"/>
    </xf>
    <xf numFmtId="0" fontId="20" fillId="12" borderId="9" xfId="0" applyFont="1" applyFill="1" applyBorder="1"/>
    <xf numFmtId="0" fontId="20" fillId="12" borderId="1" xfId="0" applyFont="1" applyFill="1" applyBorder="1"/>
    <xf numFmtId="0" fontId="20" fillId="12" borderId="10" xfId="0" applyFont="1" applyFill="1" applyBorder="1"/>
    <xf numFmtId="0" fontId="22" fillId="0" borderId="0" xfId="0" applyFont="1"/>
    <xf numFmtId="0" fontId="23" fillId="0" borderId="0" xfId="0" applyFont="1"/>
    <xf numFmtId="0" fontId="22" fillId="11" borderId="6" xfId="0" applyFont="1" applyFill="1" applyBorder="1"/>
    <xf numFmtId="0" fontId="22" fillId="11" borderId="8" xfId="0" applyFont="1" applyFill="1" applyBorder="1"/>
    <xf numFmtId="0" fontId="22" fillId="11" borderId="1" xfId="0" applyFont="1" applyFill="1" applyBorder="1"/>
    <xf numFmtId="0" fontId="22" fillId="0" borderId="9" xfId="0" applyFont="1" applyBorder="1"/>
    <xf numFmtId="0" fontId="22" fillId="0" borderId="1" xfId="0" applyFont="1" applyBorder="1"/>
    <xf numFmtId="0" fontId="22" fillId="0" borderId="10" xfId="0" applyFont="1" applyBorder="1"/>
    <xf numFmtId="0" fontId="22" fillId="0" borderId="6" xfId="0" applyFont="1" applyBorder="1"/>
    <xf numFmtId="0" fontId="22" fillId="0" borderId="7" xfId="0" applyFont="1" applyBorder="1"/>
    <xf numFmtId="0" fontId="22" fillId="0" borderId="8" xfId="0" applyFont="1" applyBorder="1"/>
    <xf numFmtId="0" fontId="22" fillId="11" borderId="25" xfId="0" applyFont="1" applyFill="1" applyBorder="1"/>
    <xf numFmtId="0" fontId="22" fillId="0" borderId="0" xfId="0" applyFont="1" applyAlignment="1">
      <alignment horizontal="center"/>
    </xf>
    <xf numFmtId="0" fontId="26" fillId="0" borderId="0" xfId="0" applyFont="1"/>
    <xf numFmtId="0" fontId="27" fillId="0" borderId="0" xfId="0" applyFont="1"/>
    <xf numFmtId="0" fontId="27" fillId="0" borderId="0" xfId="0" applyFont="1" applyAlignment="1">
      <alignment horizontal="right"/>
    </xf>
    <xf numFmtId="16" fontId="27" fillId="0" borderId="0" xfId="0" quotePrefix="1" applyNumberFormat="1" applyFont="1" applyAlignment="1">
      <alignment horizontal="center"/>
    </xf>
    <xf numFmtId="0" fontId="27" fillId="0" borderId="0" xfId="0" applyFont="1" applyAlignment="1">
      <alignment horizontal="center"/>
    </xf>
    <xf numFmtId="0" fontId="27" fillId="0" borderId="0" xfId="0" quotePrefix="1" applyFont="1" applyAlignment="1">
      <alignment horizontal="center"/>
    </xf>
    <xf numFmtId="0" fontId="22" fillId="10" borderId="0" xfId="0" applyFont="1" applyFill="1"/>
    <xf numFmtId="0" fontId="21" fillId="0" borderId="0" xfId="0" applyFont="1"/>
    <xf numFmtId="0" fontId="20" fillId="0" borderId="0" xfId="0" applyFont="1"/>
    <xf numFmtId="0" fontId="28" fillId="11" borderId="38" xfId="1" applyFont="1" applyFill="1" applyBorder="1" applyAlignment="1">
      <alignment wrapText="1"/>
    </xf>
    <xf numFmtId="0" fontId="0" fillId="15" borderId="0" xfId="0" applyFill="1"/>
    <xf numFmtId="0" fontId="20" fillId="12" borderId="41" xfId="0" applyFont="1" applyFill="1" applyBorder="1"/>
    <xf numFmtId="2" fontId="5" fillId="11" borderId="31" xfId="0" applyNumberFormat="1" applyFont="1" applyFill="1" applyBorder="1"/>
    <xf numFmtId="2" fontId="5" fillId="11" borderId="32" xfId="0" applyNumberFormat="1" applyFont="1" applyFill="1" applyBorder="1"/>
    <xf numFmtId="0" fontId="6" fillId="14" borderId="1" xfId="0" applyFont="1" applyFill="1" applyBorder="1" applyAlignment="1">
      <alignment wrapText="1"/>
    </xf>
    <xf numFmtId="164" fontId="29" fillId="11" borderId="19" xfId="0" applyNumberFormat="1" applyFont="1" applyFill="1" applyBorder="1"/>
    <xf numFmtId="0" fontId="20" fillId="12" borderId="4" xfId="0" applyFont="1" applyFill="1" applyBorder="1" applyAlignment="1">
      <alignment horizontal="center"/>
    </xf>
    <xf numFmtId="0" fontId="20" fillId="12" borderId="5" xfId="0" applyFont="1" applyFill="1" applyBorder="1" applyAlignment="1">
      <alignment horizontal="center"/>
    </xf>
    <xf numFmtId="0" fontId="20" fillId="12" borderId="3" xfId="0" applyFont="1" applyFill="1" applyBorder="1" applyAlignment="1">
      <alignment horizontal="center"/>
    </xf>
    <xf numFmtId="0" fontId="20" fillId="12" borderId="29" xfId="0" applyFont="1" applyFill="1" applyBorder="1" applyAlignment="1">
      <alignment horizontal="center"/>
    </xf>
    <xf numFmtId="0" fontId="5" fillId="11" borderId="11"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20" fillId="12" borderId="24" xfId="0" applyFont="1" applyFill="1" applyBorder="1" applyAlignment="1">
      <alignment horizontal="center"/>
    </xf>
    <xf numFmtId="0" fontId="20" fillId="12" borderId="18" xfId="0" applyFont="1" applyFill="1" applyBorder="1" applyAlignment="1">
      <alignment horizontal="center"/>
    </xf>
    <xf numFmtId="0" fontId="5" fillId="11" borderId="9" xfId="0" applyFont="1" applyFill="1" applyBorder="1" applyAlignment="1">
      <alignment horizontal="center" vertical="center"/>
    </xf>
    <xf numFmtId="0" fontId="20" fillId="12" borderId="20" xfId="0" applyFont="1" applyFill="1" applyBorder="1" applyAlignment="1">
      <alignment horizontal="center"/>
    </xf>
    <xf numFmtId="0" fontId="5" fillId="11" borderId="22" xfId="0" applyFont="1" applyFill="1" applyBorder="1" applyAlignment="1">
      <alignment horizontal="center" vertical="center" wrapText="1"/>
    </xf>
    <xf numFmtId="0" fontId="5" fillId="11" borderId="23" xfId="0" applyFont="1" applyFill="1" applyBorder="1" applyAlignment="1">
      <alignment horizontal="center" vertical="center" wrapText="1"/>
    </xf>
    <xf numFmtId="0" fontId="20" fillId="12" borderId="25" xfId="0" applyFont="1" applyFill="1" applyBorder="1" applyAlignment="1">
      <alignment horizontal="center"/>
    </xf>
    <xf numFmtId="0" fontId="20" fillId="12" borderId="26" xfId="0" applyFont="1" applyFill="1" applyBorder="1" applyAlignment="1">
      <alignment horizontal="center"/>
    </xf>
    <xf numFmtId="0" fontId="20" fillId="12" borderId="15" xfId="0" applyFont="1" applyFill="1" applyBorder="1" applyAlignment="1">
      <alignment horizontal="center"/>
    </xf>
    <xf numFmtId="0" fontId="7" fillId="11" borderId="11" xfId="0" applyFont="1" applyFill="1" applyBorder="1" applyAlignment="1">
      <alignment horizontal="center" vertical="center" textRotation="90"/>
    </xf>
    <xf numFmtId="0" fontId="7" fillId="11" borderId="9" xfId="0" applyFont="1" applyFill="1" applyBorder="1" applyAlignment="1">
      <alignment horizontal="center" vertical="center" textRotation="90"/>
    </xf>
    <xf numFmtId="0" fontId="7" fillId="11" borderId="6" xfId="0" applyFont="1" applyFill="1" applyBorder="1" applyAlignment="1">
      <alignment horizontal="center" vertical="center" textRotation="90"/>
    </xf>
    <xf numFmtId="0" fontId="20" fillId="12" borderId="33" xfId="0" applyFont="1" applyFill="1" applyBorder="1" applyAlignment="1">
      <alignment horizontal="center"/>
    </xf>
    <xf numFmtId="0" fontId="20" fillId="12" borderId="34" xfId="0" applyFont="1" applyFill="1" applyBorder="1" applyAlignment="1">
      <alignment horizontal="center"/>
    </xf>
    <xf numFmtId="0" fontId="21" fillId="12" borderId="35" xfId="0" applyFont="1" applyFill="1" applyBorder="1" applyAlignment="1">
      <alignment horizontal="center"/>
    </xf>
    <xf numFmtId="0" fontId="21" fillId="12" borderId="36" xfId="0" applyFont="1" applyFill="1" applyBorder="1" applyAlignment="1">
      <alignment horizontal="center"/>
    </xf>
    <xf numFmtId="0" fontId="20" fillId="12" borderId="24" xfId="0" applyFont="1" applyFill="1" applyBorder="1" applyAlignment="1">
      <alignment horizontal="center" vertical="center"/>
    </xf>
    <xf numFmtId="0" fontId="20" fillId="12" borderId="18" xfId="0" applyFont="1" applyFill="1" applyBorder="1" applyAlignment="1">
      <alignment horizontal="center" vertical="center"/>
    </xf>
    <xf numFmtId="0" fontId="20" fillId="12" borderId="13" xfId="0" applyFont="1" applyFill="1" applyBorder="1" applyAlignment="1">
      <alignment horizontal="center"/>
    </xf>
    <xf numFmtId="0" fontId="20" fillId="12" borderId="14" xfId="0" applyFont="1" applyFill="1" applyBorder="1" applyAlignment="1">
      <alignment horizontal="center"/>
    </xf>
    <xf numFmtId="0" fontId="23" fillId="0" borderId="0" xfId="0" applyFont="1" applyAlignment="1">
      <alignment horizontal="center"/>
    </xf>
    <xf numFmtId="0" fontId="22" fillId="11" borderId="26" xfId="0" applyFont="1" applyFill="1" applyBorder="1" applyAlignment="1">
      <alignment horizontal="center"/>
    </xf>
    <xf numFmtId="0" fontId="22" fillId="11" borderId="15" xfId="0" applyFont="1" applyFill="1" applyBorder="1" applyAlignment="1">
      <alignment horizontal="center"/>
    </xf>
    <xf numFmtId="0" fontId="20" fillId="12" borderId="27" xfId="0" applyFont="1" applyFill="1" applyBorder="1" applyAlignment="1">
      <alignment horizontal="center"/>
    </xf>
    <xf numFmtId="0" fontId="9" fillId="11" borderId="38" xfId="1" applyFont="1" applyFill="1" applyBorder="1" applyAlignment="1">
      <alignment vertical="center" wrapText="1"/>
    </xf>
  </cellXfs>
  <cellStyles count="2">
    <cellStyle name="Hyperlink" xfId="1" builtinId="8"/>
    <cellStyle name="Normal" xfId="0" builtinId="0"/>
  </cellStyles>
  <dxfs count="9">
    <dxf>
      <fill>
        <patternFill>
          <bgColor rgb="FFFF0000"/>
        </patternFill>
      </fill>
    </dxf>
    <dxf>
      <fill>
        <patternFill>
          <bgColor rgb="FFFF0000"/>
        </patternFill>
      </fill>
    </dxf>
    <dxf>
      <fill>
        <patternFill>
          <bgColor theme="9" tint="-0.24994659260841701"/>
        </patternFill>
      </fill>
    </dxf>
    <dxf>
      <fill>
        <patternFill>
          <bgColor theme="9" tint="0.39994506668294322"/>
        </patternFill>
      </fill>
    </dxf>
    <dxf>
      <fill>
        <patternFill>
          <bgColor theme="9" tint="0.59996337778862885"/>
        </patternFill>
      </fill>
    </dxf>
    <dxf>
      <fill>
        <patternFill>
          <bgColor rgb="FFFFFF00"/>
        </patternFill>
      </fill>
    </dxf>
    <dxf>
      <fill>
        <patternFill>
          <bgColor theme="7" tint="0.59996337778862885"/>
        </patternFill>
      </fill>
    </dxf>
    <dxf>
      <fill>
        <patternFill>
          <bgColor theme="7"/>
        </patternFill>
      </fill>
    </dxf>
    <dxf>
      <fill>
        <patternFill>
          <bgColor rgb="FFFF0000"/>
        </patternFill>
      </fill>
    </dxf>
  </dxfs>
  <tableStyles count="0" defaultTableStyle="TableStyleMedium2" defaultPivotStyle="PivotStyleLight16"/>
  <colors>
    <mruColors>
      <color rgb="FF465C66"/>
      <color rgb="FFD6DFE3"/>
      <color rgb="FFFCC8A4"/>
      <color rgb="FFB9C8D3"/>
      <color rgb="FF61704B"/>
      <color rgb="FFF8781E"/>
      <color rgb="FFC0CBB1"/>
      <color rgb="FF00E668"/>
      <color rgb="FF00B050"/>
      <color rgb="FF4FF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'5. Quantify total CDR score'!$D$4</c:f>
              <c:strCache>
                <c:ptCount val="1"/>
                <c:pt idx="0">
                  <c:v>Feasibility</c:v>
                </c:pt>
              </c:strCache>
            </c:strRef>
          </c:tx>
          <c:spPr>
            <a:solidFill>
              <a:schemeClr val="accent1"/>
            </a:solidFill>
            <a:ln>
              <a:noFill/>
            </a:ln>
            <a:effectLst/>
          </c:spPr>
          <c:invertIfNegative val="0"/>
          <c:cat>
            <c:strRef>
              <c:f>'5. Quantify total CDR score'!$C$5:$C$14</c:f>
              <c:strCache>
                <c:ptCount val="10"/>
                <c:pt idx="0">
                  <c:v>Afforestation</c:v>
                </c:pt>
                <c:pt idx="1">
                  <c:v>Reforestation</c:v>
                </c:pt>
                <c:pt idx="2">
                  <c:v>Soil carbon sequestration</c:v>
                </c:pt>
                <c:pt idx="3">
                  <c:v>Low temperature biochar</c:v>
                </c:pt>
                <c:pt idx="4">
                  <c:v>High temperature biochar</c:v>
                </c:pt>
                <c:pt idx="5">
                  <c:v>BECCS with no agricultural expansion</c:v>
                </c:pt>
                <c:pt idx="6">
                  <c:v>BECCS with agricultural expansion</c:v>
                </c:pt>
                <c:pt idx="7">
                  <c:v>DACCS with saline aquifer storage</c:v>
                </c:pt>
                <c:pt idx="8">
                  <c:v>DACCS with mineralization storage</c:v>
                </c:pt>
                <c:pt idx="9">
                  <c:v>Enhanced weathering</c:v>
                </c:pt>
              </c:strCache>
            </c:strRef>
          </c:cat>
          <c:val>
            <c:numRef>
              <c:f>'5. Quantify total CDR score'!$D$5:$D$14</c:f>
              <c:numCache>
                <c:formatCode>0.0</c:formatCode>
                <c:ptCount val="10"/>
                <c:pt idx="0">
                  <c:v>3.0049999999999999</c:v>
                </c:pt>
                <c:pt idx="1">
                  <c:v>3.0049999999999999</c:v>
                </c:pt>
                <c:pt idx="2">
                  <c:v>2.8949999999999996</c:v>
                </c:pt>
                <c:pt idx="3">
                  <c:v>2.6210000000000004</c:v>
                </c:pt>
                <c:pt idx="4">
                  <c:v>2.2490000000000001</c:v>
                </c:pt>
                <c:pt idx="5">
                  <c:v>2.464</c:v>
                </c:pt>
                <c:pt idx="6">
                  <c:v>2.3540000000000001</c:v>
                </c:pt>
                <c:pt idx="7">
                  <c:v>1.9790000000000001</c:v>
                </c:pt>
                <c:pt idx="8">
                  <c:v>1.6539999999999999</c:v>
                </c:pt>
                <c:pt idx="9">
                  <c:v>1.859</c:v>
                </c:pt>
              </c:numCache>
            </c:numRef>
          </c:val>
          <c:extLst>
            <c:ext xmlns:c16="http://schemas.microsoft.com/office/drawing/2014/chart" uri="{C3380CC4-5D6E-409C-BE32-E72D297353CC}">
              <c16:uniqueId val="{00000001-8BBC-4FC4-A73A-B37629DD9770}"/>
            </c:ext>
          </c:extLst>
        </c:ser>
        <c:ser>
          <c:idx val="1"/>
          <c:order val="1"/>
          <c:tx>
            <c:strRef>
              <c:f>'5. Quantify total CDR score'!$E$4</c:f>
              <c:strCache>
                <c:ptCount val="1"/>
                <c:pt idx="0">
                  <c:v>Climate Change Effectiveness</c:v>
                </c:pt>
              </c:strCache>
            </c:strRef>
          </c:tx>
          <c:spPr>
            <a:solidFill>
              <a:schemeClr val="accent2"/>
            </a:solidFill>
            <a:ln>
              <a:noFill/>
            </a:ln>
            <a:effectLst/>
          </c:spPr>
          <c:invertIfNegative val="0"/>
          <c:cat>
            <c:strRef>
              <c:f>'5. Quantify total CDR score'!$C$5:$C$14</c:f>
              <c:strCache>
                <c:ptCount val="10"/>
                <c:pt idx="0">
                  <c:v>Afforestation</c:v>
                </c:pt>
                <c:pt idx="1">
                  <c:v>Reforestation</c:v>
                </c:pt>
                <c:pt idx="2">
                  <c:v>Soil carbon sequestration</c:v>
                </c:pt>
                <c:pt idx="3">
                  <c:v>Low temperature biochar</c:v>
                </c:pt>
                <c:pt idx="4">
                  <c:v>High temperature biochar</c:v>
                </c:pt>
                <c:pt idx="5">
                  <c:v>BECCS with no agricultural expansion</c:v>
                </c:pt>
                <c:pt idx="6">
                  <c:v>BECCS with agricultural expansion</c:v>
                </c:pt>
                <c:pt idx="7">
                  <c:v>DACCS with saline aquifer storage</c:v>
                </c:pt>
                <c:pt idx="8">
                  <c:v>DACCS with mineralization storage</c:v>
                </c:pt>
                <c:pt idx="9">
                  <c:v>Enhanced weathering</c:v>
                </c:pt>
              </c:strCache>
            </c:strRef>
          </c:cat>
          <c:val>
            <c:numRef>
              <c:f>'5. Quantify total CDR score'!$E$5:$E$14</c:f>
              <c:numCache>
                <c:formatCode>0.0</c:formatCode>
                <c:ptCount val="10"/>
                <c:pt idx="0">
                  <c:v>0.73399999999999999</c:v>
                </c:pt>
                <c:pt idx="1">
                  <c:v>0.98799999999999999</c:v>
                </c:pt>
                <c:pt idx="2">
                  <c:v>0.86099999999999999</c:v>
                </c:pt>
                <c:pt idx="3">
                  <c:v>2.2160000000000002</c:v>
                </c:pt>
                <c:pt idx="4">
                  <c:v>2.694</c:v>
                </c:pt>
                <c:pt idx="5">
                  <c:v>3.0529999999999999</c:v>
                </c:pt>
                <c:pt idx="6">
                  <c:v>2.0650000000000004</c:v>
                </c:pt>
                <c:pt idx="7">
                  <c:v>3.2990000000000004</c:v>
                </c:pt>
                <c:pt idx="8">
                  <c:v>3.5530000000000004</c:v>
                </c:pt>
                <c:pt idx="9">
                  <c:v>2.8150000000000004</c:v>
                </c:pt>
              </c:numCache>
            </c:numRef>
          </c:val>
          <c:extLst>
            <c:ext xmlns:c16="http://schemas.microsoft.com/office/drawing/2014/chart" uri="{C3380CC4-5D6E-409C-BE32-E72D297353CC}">
              <c16:uniqueId val="{00000002-8BBC-4FC4-A73A-B37629DD9770}"/>
            </c:ext>
          </c:extLst>
        </c:ser>
        <c:ser>
          <c:idx val="2"/>
          <c:order val="2"/>
          <c:tx>
            <c:strRef>
              <c:f>'5. Quantify total CDR score'!$F$4</c:f>
              <c:strCache>
                <c:ptCount val="1"/>
                <c:pt idx="0">
                  <c:v>Side Impacts</c:v>
                </c:pt>
              </c:strCache>
            </c:strRef>
          </c:tx>
          <c:spPr>
            <a:solidFill>
              <a:schemeClr val="accent3"/>
            </a:solidFill>
            <a:ln>
              <a:noFill/>
            </a:ln>
            <a:effectLst/>
          </c:spPr>
          <c:invertIfNegative val="0"/>
          <c:cat>
            <c:strRef>
              <c:f>'5. Quantify total CDR score'!$C$5:$C$14</c:f>
              <c:strCache>
                <c:ptCount val="10"/>
                <c:pt idx="0">
                  <c:v>Afforestation</c:v>
                </c:pt>
                <c:pt idx="1">
                  <c:v>Reforestation</c:v>
                </c:pt>
                <c:pt idx="2">
                  <c:v>Soil carbon sequestration</c:v>
                </c:pt>
                <c:pt idx="3">
                  <c:v>Low temperature biochar</c:v>
                </c:pt>
                <c:pt idx="4">
                  <c:v>High temperature biochar</c:v>
                </c:pt>
                <c:pt idx="5">
                  <c:v>BECCS with no agricultural expansion</c:v>
                </c:pt>
                <c:pt idx="6">
                  <c:v>BECCS with agricultural expansion</c:v>
                </c:pt>
                <c:pt idx="7">
                  <c:v>DACCS with saline aquifer storage</c:v>
                </c:pt>
                <c:pt idx="8">
                  <c:v>DACCS with mineralization storage</c:v>
                </c:pt>
                <c:pt idx="9">
                  <c:v>Enhanced weathering</c:v>
                </c:pt>
              </c:strCache>
            </c:strRef>
          </c:cat>
          <c:val>
            <c:numRef>
              <c:f>'5. Quantify total CDR score'!$F$5:$F$14</c:f>
              <c:numCache>
                <c:formatCode>0.0</c:formatCode>
                <c:ptCount val="10"/>
                <c:pt idx="0">
                  <c:v>1.0266666666666668</c:v>
                </c:pt>
                <c:pt idx="1">
                  <c:v>2.3950000000000009</c:v>
                </c:pt>
                <c:pt idx="2">
                  <c:v>2.2900000000000009</c:v>
                </c:pt>
                <c:pt idx="3">
                  <c:v>1.8800000000000008</c:v>
                </c:pt>
                <c:pt idx="4">
                  <c:v>1.8800000000000008</c:v>
                </c:pt>
                <c:pt idx="5">
                  <c:v>1.643333333333334</c:v>
                </c:pt>
                <c:pt idx="6">
                  <c:v>0.57166666666666677</c:v>
                </c:pt>
                <c:pt idx="7">
                  <c:v>1.0716666666666672</c:v>
                </c:pt>
                <c:pt idx="8">
                  <c:v>1.0716666666666672</c:v>
                </c:pt>
                <c:pt idx="9">
                  <c:v>1.2333333333333336</c:v>
                </c:pt>
              </c:numCache>
            </c:numRef>
          </c:val>
          <c:extLst>
            <c:ext xmlns:c16="http://schemas.microsoft.com/office/drawing/2014/chart" uri="{C3380CC4-5D6E-409C-BE32-E72D297353CC}">
              <c16:uniqueId val="{00000003-8BBC-4FC4-A73A-B37629DD9770}"/>
            </c:ext>
          </c:extLst>
        </c:ser>
        <c:dLbls>
          <c:showLegendKey val="0"/>
          <c:showVal val="0"/>
          <c:showCatName val="0"/>
          <c:showSerName val="0"/>
          <c:showPercent val="0"/>
          <c:showBubbleSize val="0"/>
        </c:dLbls>
        <c:gapWidth val="150"/>
        <c:overlap val="100"/>
        <c:axId val="666692735"/>
        <c:axId val="666693695"/>
      </c:barChart>
      <c:catAx>
        <c:axId val="6666927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666693695"/>
        <c:crosses val="autoZero"/>
        <c:auto val="1"/>
        <c:lblAlgn val="ctr"/>
        <c:lblOffset val="100"/>
        <c:noMultiLvlLbl val="0"/>
      </c:catAx>
      <c:valAx>
        <c:axId val="66669369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666692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33655</xdr:colOff>
      <xdr:row>0</xdr:row>
      <xdr:rowOff>0</xdr:rowOff>
    </xdr:from>
    <xdr:to>
      <xdr:col>1</xdr:col>
      <xdr:colOff>509905</xdr:colOff>
      <xdr:row>1</xdr:row>
      <xdr:rowOff>66675</xdr:rowOff>
    </xdr:to>
    <xdr:pic>
      <xdr:nvPicPr>
        <xdr:cNvPr id="2" name="Picture 1">
          <a:extLst>
            <a:ext uri="{FF2B5EF4-FFF2-40B4-BE49-F238E27FC236}">
              <a16:creationId xmlns:a16="http://schemas.microsoft.com/office/drawing/2014/main" id="{973B18EC-59CC-42E0-64D1-0D03FDBD753F}"/>
            </a:ext>
          </a:extLst>
        </xdr:cNvPr>
        <xdr:cNvPicPr>
          <a:picLocks noChangeAspect="1"/>
        </xdr:cNvPicPr>
      </xdr:nvPicPr>
      <xdr:blipFill>
        <a:blip xmlns:r="http://schemas.openxmlformats.org/officeDocument/2006/relationships" r:embed="rId1"/>
        <a:stretch>
          <a:fillRect/>
        </a:stretch>
      </xdr:blipFill>
      <xdr:spPr>
        <a:xfrm>
          <a:off x="33655" y="0"/>
          <a:ext cx="1085850" cy="645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13</xdr:row>
      <xdr:rowOff>82550</xdr:rowOff>
    </xdr:from>
    <xdr:to>
      <xdr:col>2</xdr:col>
      <xdr:colOff>601800</xdr:colOff>
      <xdr:row>13</xdr:row>
      <xdr:rowOff>82550</xdr:rowOff>
    </xdr:to>
    <xdr:cxnSp macro="">
      <xdr:nvCxnSpPr>
        <xdr:cNvPr id="3" name="Straight Arrow Connector 2">
          <a:extLst>
            <a:ext uri="{FF2B5EF4-FFF2-40B4-BE49-F238E27FC236}">
              <a16:creationId xmlns:a16="http://schemas.microsoft.com/office/drawing/2014/main" id="{69DCCFF8-6C99-C657-EB09-8E1D34E33154}"/>
            </a:ext>
          </a:extLst>
        </xdr:cNvPr>
        <xdr:cNvCxnSpPr/>
      </xdr:nvCxnSpPr>
      <xdr:spPr>
        <a:xfrm>
          <a:off x="381000" y="2511425"/>
          <a:ext cx="1440000" cy="0"/>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xdr:colOff>
      <xdr:row>14</xdr:row>
      <xdr:rowOff>76200</xdr:rowOff>
    </xdr:from>
    <xdr:to>
      <xdr:col>2</xdr:col>
      <xdr:colOff>549275</xdr:colOff>
      <xdr:row>17</xdr:row>
      <xdr:rowOff>47625</xdr:rowOff>
    </xdr:to>
    <xdr:sp macro="" textlink="">
      <xdr:nvSpPr>
        <xdr:cNvPr id="4" name="TextBox 3">
          <a:extLst>
            <a:ext uri="{FF2B5EF4-FFF2-40B4-BE49-F238E27FC236}">
              <a16:creationId xmlns:a16="http://schemas.microsoft.com/office/drawing/2014/main" id="{16D2C655-F291-2C7A-9460-09A68C353977}"/>
            </a:ext>
          </a:extLst>
        </xdr:cNvPr>
        <xdr:cNvSpPr txBox="1"/>
      </xdr:nvSpPr>
      <xdr:spPr>
        <a:xfrm>
          <a:off x="200025" y="2686050"/>
          <a:ext cx="1568450" cy="51435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Add additional CDR methods as required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2006600</xdr:colOff>
      <xdr:row>15</xdr:row>
      <xdr:rowOff>63500</xdr:rowOff>
    </xdr:from>
    <xdr:to>
      <xdr:col>3</xdr:col>
      <xdr:colOff>2006600</xdr:colOff>
      <xdr:row>22</xdr:row>
      <xdr:rowOff>82125</xdr:rowOff>
    </xdr:to>
    <xdr:cxnSp macro="">
      <xdr:nvCxnSpPr>
        <xdr:cNvPr id="2" name="Straight Arrow Connector 1">
          <a:extLst>
            <a:ext uri="{FF2B5EF4-FFF2-40B4-BE49-F238E27FC236}">
              <a16:creationId xmlns:a16="http://schemas.microsoft.com/office/drawing/2014/main" id="{32F3A88B-56B8-43DC-A583-A1B7E34098B0}"/>
            </a:ext>
          </a:extLst>
        </xdr:cNvPr>
        <xdr:cNvCxnSpPr/>
      </xdr:nvCxnSpPr>
      <xdr:spPr>
        <a:xfrm flipV="1">
          <a:off x="6086475" y="20494625"/>
          <a:ext cx="0" cy="1368000"/>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1270000</xdr:colOff>
      <xdr:row>23</xdr:row>
      <xdr:rowOff>31750</xdr:rowOff>
    </xdr:from>
    <xdr:to>
      <xdr:col>4</xdr:col>
      <xdr:colOff>209550</xdr:colOff>
      <xdr:row>29</xdr:row>
      <xdr:rowOff>15875</xdr:rowOff>
    </xdr:to>
    <xdr:sp macro="" textlink="">
      <xdr:nvSpPr>
        <xdr:cNvPr id="3" name="TextBox 2">
          <a:extLst>
            <a:ext uri="{FF2B5EF4-FFF2-40B4-BE49-F238E27FC236}">
              <a16:creationId xmlns:a16="http://schemas.microsoft.com/office/drawing/2014/main" id="{436FC2B8-B5F0-4819-B0F3-40ACC7A45723}"/>
            </a:ext>
          </a:extLst>
        </xdr:cNvPr>
        <xdr:cNvSpPr txBox="1"/>
      </xdr:nvSpPr>
      <xdr:spPr>
        <a:xfrm>
          <a:off x="5349875" y="22002750"/>
          <a:ext cx="1574800" cy="1301750"/>
        </a:xfrm>
        <a:prstGeom prst="rect">
          <a:avLst/>
        </a:prstGeom>
        <a:solidFill>
          <a:schemeClr val="accent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If</a:t>
          </a:r>
          <a:r>
            <a:rPr lang="en-US" sz="1100" baseline="0">
              <a:latin typeface="Arial" panose="020B0604020202020204" pitchFamily="34" charset="0"/>
              <a:cs typeface="Arial" panose="020B0604020202020204" pitchFamily="34" charset="0"/>
            </a:rPr>
            <a:t> additional removal methods have been added, evaluation columns will need to be dragged down as necessary</a:t>
          </a:r>
          <a:endParaRPr 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624541</xdr:colOff>
      <xdr:row>15</xdr:row>
      <xdr:rowOff>149408</xdr:rowOff>
    </xdr:from>
    <xdr:to>
      <xdr:col>4</xdr:col>
      <xdr:colOff>624541</xdr:colOff>
      <xdr:row>23</xdr:row>
      <xdr:rowOff>110447</xdr:rowOff>
    </xdr:to>
    <xdr:cxnSp macro="">
      <xdr:nvCxnSpPr>
        <xdr:cNvPr id="2" name="Straight Arrow Connector 1">
          <a:extLst>
            <a:ext uri="{FF2B5EF4-FFF2-40B4-BE49-F238E27FC236}">
              <a16:creationId xmlns:a16="http://schemas.microsoft.com/office/drawing/2014/main" id="{3883B6F2-8367-40D5-87E3-F802866A674E}"/>
            </a:ext>
          </a:extLst>
        </xdr:cNvPr>
        <xdr:cNvCxnSpPr/>
      </xdr:nvCxnSpPr>
      <xdr:spPr>
        <a:xfrm flipV="1">
          <a:off x="5667188" y="2764114"/>
          <a:ext cx="0" cy="1368000"/>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1344706</xdr:colOff>
      <xdr:row>24</xdr:row>
      <xdr:rowOff>27079</xdr:rowOff>
    </xdr:from>
    <xdr:to>
      <xdr:col>5</xdr:col>
      <xdr:colOff>635000</xdr:colOff>
      <xdr:row>30</xdr:row>
      <xdr:rowOff>87157</xdr:rowOff>
    </xdr:to>
    <xdr:sp macro="" textlink="">
      <xdr:nvSpPr>
        <xdr:cNvPr id="3" name="TextBox 2">
          <a:extLst>
            <a:ext uri="{FF2B5EF4-FFF2-40B4-BE49-F238E27FC236}">
              <a16:creationId xmlns:a16="http://schemas.microsoft.com/office/drawing/2014/main" id="{8A60B4B3-8753-4DBB-AE3B-4FBDA67B090B}"/>
            </a:ext>
          </a:extLst>
        </xdr:cNvPr>
        <xdr:cNvSpPr txBox="1"/>
      </xdr:nvSpPr>
      <xdr:spPr>
        <a:xfrm>
          <a:off x="4930588" y="4223059"/>
          <a:ext cx="1643530" cy="1118412"/>
        </a:xfrm>
        <a:prstGeom prst="rect">
          <a:avLst/>
        </a:prstGeom>
        <a:solidFill>
          <a:schemeClr val="accent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If</a:t>
          </a:r>
          <a:r>
            <a:rPr lang="en-US" sz="1100" baseline="0">
              <a:latin typeface="Arial" panose="020B0604020202020204" pitchFamily="34" charset="0"/>
              <a:cs typeface="Arial" panose="020B0604020202020204" pitchFamily="34" charset="0"/>
            </a:rPr>
            <a:t> additinal removal methods have been added, drag down evaluation score columns as necessary</a:t>
          </a:r>
          <a:r>
            <a:rPr lang="en-US" sz="1100">
              <a:latin typeface="Arial" panose="020B0604020202020204" pitchFamily="34" charset="0"/>
              <a:cs typeface="Arial" panose="020B0604020202020204" pitchFamily="34" charset="0"/>
            </a:rPr>
            <a:t> factors as required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180975</xdr:colOff>
      <xdr:row>10</xdr:row>
      <xdr:rowOff>19050</xdr:rowOff>
    </xdr:from>
    <xdr:to>
      <xdr:col>3</xdr:col>
      <xdr:colOff>180975</xdr:colOff>
      <xdr:row>13</xdr:row>
      <xdr:rowOff>0</xdr:rowOff>
    </xdr:to>
    <xdr:cxnSp macro="">
      <xdr:nvCxnSpPr>
        <xdr:cNvPr id="2" name="Straight Arrow Connector 1">
          <a:extLst>
            <a:ext uri="{FF2B5EF4-FFF2-40B4-BE49-F238E27FC236}">
              <a16:creationId xmlns:a16="http://schemas.microsoft.com/office/drawing/2014/main" id="{53855B7A-4A23-4518-AF62-199C18646A38}"/>
            </a:ext>
          </a:extLst>
        </xdr:cNvPr>
        <xdr:cNvCxnSpPr/>
      </xdr:nvCxnSpPr>
      <xdr:spPr>
        <a:xfrm flipV="1">
          <a:off x="3286125" y="2457450"/>
          <a:ext cx="0" cy="523875"/>
        </a:xfrm>
        <a:prstGeom prst="straightConnector1">
          <a:avLst/>
        </a:prstGeom>
        <a:ln w="63500">
          <a:solidFill>
            <a:srgbClr val="465C6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1330325</xdr:colOff>
      <xdr:row>13</xdr:row>
      <xdr:rowOff>73025</xdr:rowOff>
    </xdr:from>
    <xdr:to>
      <xdr:col>3</xdr:col>
      <xdr:colOff>1019175</xdr:colOff>
      <xdr:row>16</xdr:row>
      <xdr:rowOff>47625</xdr:rowOff>
    </xdr:to>
    <xdr:sp macro="" textlink="">
      <xdr:nvSpPr>
        <xdr:cNvPr id="3" name="TextBox 2">
          <a:extLst>
            <a:ext uri="{FF2B5EF4-FFF2-40B4-BE49-F238E27FC236}">
              <a16:creationId xmlns:a16="http://schemas.microsoft.com/office/drawing/2014/main" id="{960121BE-AA2F-412A-AD40-2E2484DA7248}"/>
            </a:ext>
          </a:extLst>
        </xdr:cNvPr>
        <xdr:cNvSpPr txBox="1"/>
      </xdr:nvSpPr>
      <xdr:spPr>
        <a:xfrm>
          <a:off x="2549525" y="3054350"/>
          <a:ext cx="1574800" cy="517525"/>
        </a:xfrm>
        <a:prstGeom prst="rect">
          <a:avLst/>
        </a:prstGeom>
        <a:solidFill>
          <a:schemeClr val="accent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Input weighting factors as required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333375</xdr:colOff>
      <xdr:row>3</xdr:row>
      <xdr:rowOff>88900</xdr:rowOff>
    </xdr:from>
    <xdr:to>
      <xdr:col>15</xdr:col>
      <xdr:colOff>28575</xdr:colOff>
      <xdr:row>18</xdr:row>
      <xdr:rowOff>63500</xdr:rowOff>
    </xdr:to>
    <xdr:graphicFrame macro="">
      <xdr:nvGraphicFramePr>
        <xdr:cNvPr id="2" name="Chart 1">
          <a:extLst>
            <a:ext uri="{FF2B5EF4-FFF2-40B4-BE49-F238E27FC236}">
              <a16:creationId xmlns:a16="http://schemas.microsoft.com/office/drawing/2014/main" id="{F2669BBA-E9E8-0F78-3E77-6F4E0E7252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1266825</xdr:colOff>
      <xdr:row>27</xdr:row>
      <xdr:rowOff>142875</xdr:rowOff>
    </xdr:from>
    <xdr:to>
      <xdr:col>13</xdr:col>
      <xdr:colOff>425450</xdr:colOff>
      <xdr:row>36</xdr:row>
      <xdr:rowOff>133350</xdr:rowOff>
    </xdr:to>
    <xdr:pic>
      <xdr:nvPicPr>
        <xdr:cNvPr id="12" name="Picture 2">
          <a:extLst>
            <a:ext uri="{FF2B5EF4-FFF2-40B4-BE49-F238E27FC236}">
              <a16:creationId xmlns:a16="http://schemas.microsoft.com/office/drawing/2014/main" id="{144FF17A-F67D-0496-A6B1-9E14BC0C4918}"/>
            </a:ext>
          </a:extLst>
        </xdr:cNvPr>
        <xdr:cNvPicPr>
          <a:picLocks noChangeAspect="1"/>
        </xdr:cNvPicPr>
      </xdr:nvPicPr>
      <xdr:blipFill>
        <a:blip xmlns:r="http://schemas.openxmlformats.org/officeDocument/2006/relationships" r:embed="rId1"/>
        <a:stretch>
          <a:fillRect/>
        </a:stretch>
      </xdr:blipFill>
      <xdr:spPr>
        <a:xfrm>
          <a:off x="12906375" y="5476875"/>
          <a:ext cx="3114675" cy="1581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ylvain Maibach" id="{6A06B544-9537-4316-929B-1D7590B71C39}" userId="maibach@wbcsd.org" providerId="PeoplePicker"/>
  <person displayName="Neal Gray-Wannell" id="{84A9C149-40A6-4F04-98FC-4A441CF30C04}" userId="S::gray-wannell@wbcsd.org::4f7958f5-aba0-47c0-a464-a79f7c8eb7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9-15T13:36:29.30" personId="{84A9C149-40A6-4F04-98FC-4A441CF30C04}" id="{7FC9B685-CFBE-4640-AB29-17AC70E1F91C}">
    <text>@Sylvain Maibach  WBCSD logo</text>
    <mentions>
      <mention mentionpersonId="{6A06B544-9537-4316-929B-1D7590B71C39}" mentionId="{727DDBC4-7687-4181-B933-7D690F23C6BD}" startIndex="0" length="1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U3" dT="2023-05-17T09:32:02.96" personId="{84A9C149-40A6-4F04-98FC-4A441CF30C04}" id="{CC71C468-CC96-4067-9A95-210D3D54CEA5}">
    <text>Split into two scoring systems</text>
  </threadedComment>
</ThreadedComments>
</file>

<file path=xl/threadedComments/threadedComment3.xml><?xml version="1.0" encoding="utf-8"?>
<ThreadedComments xmlns="http://schemas.microsoft.com/office/spreadsheetml/2018/threadedcomments" xmlns:x="http://schemas.openxmlformats.org/spreadsheetml/2006/main">
  <threadedComment ref="S3" dT="2023-05-16T09:54:00.24" personId="{84A9C149-40A6-4F04-98FC-4A441CF30C04}" id="{13FDE36E-E13F-4C5A-B27A-182A2A5499C3}">
    <text>Need help completing this Oscar</text>
  </threadedComment>
  <threadedComment ref="S3" dT="2023-05-16T13:32:55.39" personId="{84A9C149-40A6-4F04-98FC-4A441CF30C04}" id="{E713B3D9-E299-4313-8962-C032BEE7B38F}" parentId="{13FDE36E-E13F-4C5A-B27A-182A2A5499C3}">
    <text>Not sure how the different methods have scores of 1.5/3.5 etc… not clear from the methodologies</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www.wbcsd.org/contentwbc/download/17182/242283/1" TargetMode="External"/><Relationship Id="rId7" Type="http://schemas.openxmlformats.org/officeDocument/2006/relationships/comments" Target="../comments1.xml"/><Relationship Id="rId2" Type="http://schemas.openxmlformats.org/officeDocument/2006/relationships/hyperlink" Target="https://www.wbcsd.org/Pathways/Energy/Resources/Removing-carbon-responsibly-A-guide-for-business-on-carbon-removal-adoption" TargetMode="External"/><Relationship Id="rId1" Type="http://schemas.openxmlformats.org/officeDocument/2006/relationships/hyperlink" Target="https://doi.org/10.1016/j.gloenvcha.2021.10223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8A1A9-0E96-4DAB-A970-8D3E35855E2B}">
  <sheetPr>
    <tabColor rgb="FF465C66"/>
  </sheetPr>
  <dimension ref="A1:C17"/>
  <sheetViews>
    <sheetView tabSelected="1" topLeftCell="B11" zoomScale="150" zoomScaleNormal="150" workbookViewId="0">
      <selection activeCell="C21" sqref="C21"/>
    </sheetView>
  </sheetViews>
  <sheetFormatPr defaultRowHeight="15" customHeight="1" x14ac:dyDescent="0.3"/>
  <cols>
    <col min="3" max="3" width="122.5546875" customWidth="1"/>
  </cols>
  <sheetData>
    <row r="1" spans="1:3" ht="45.75" customHeight="1" x14ac:dyDescent="0.3">
      <c r="A1" s="150"/>
      <c r="B1" s="150"/>
      <c r="C1" s="2" t="s">
        <v>0</v>
      </c>
    </row>
    <row r="2" spans="1:3" ht="42" x14ac:dyDescent="0.3">
      <c r="C2" s="149" t="s">
        <v>1</v>
      </c>
    </row>
    <row r="3" spans="1:3" ht="28.2" x14ac:dyDescent="0.3">
      <c r="C3" s="3" t="s">
        <v>2</v>
      </c>
    </row>
    <row r="4" spans="1:3" ht="69.75" customHeight="1" x14ac:dyDescent="0.3">
      <c r="C4" s="4" t="s">
        <v>3</v>
      </c>
    </row>
    <row r="6" spans="1:3" ht="15.6" x14ac:dyDescent="0.3">
      <c r="C6" s="2" t="s">
        <v>4</v>
      </c>
    </row>
    <row r="7" spans="1:3" ht="42" x14ac:dyDescent="0.3">
      <c r="C7" s="5" t="s">
        <v>5</v>
      </c>
    </row>
    <row r="8" spans="1:3" ht="42" x14ac:dyDescent="0.3">
      <c r="C8" s="6" t="s">
        <v>6</v>
      </c>
    </row>
    <row r="9" spans="1:3" ht="69.599999999999994" x14ac:dyDescent="0.3">
      <c r="C9" s="6" t="s">
        <v>7</v>
      </c>
    </row>
    <row r="10" spans="1:3" ht="55.8" x14ac:dyDescent="0.3">
      <c r="C10" s="6" t="s">
        <v>8</v>
      </c>
    </row>
    <row r="11" spans="1:3" ht="42" x14ac:dyDescent="0.3">
      <c r="C11" s="6" t="s">
        <v>9</v>
      </c>
    </row>
    <row r="12" spans="1:3" ht="42" x14ac:dyDescent="0.3">
      <c r="C12" s="6" t="s">
        <v>10</v>
      </c>
    </row>
    <row r="13" spans="1:3" ht="42" x14ac:dyDescent="0.3">
      <c r="C13" s="7" t="s">
        <v>11</v>
      </c>
    </row>
    <row r="15" spans="1:3" ht="15.6" x14ac:dyDescent="0.3">
      <c r="C15" s="2" t="s">
        <v>12</v>
      </c>
    </row>
    <row r="16" spans="1:3" ht="14.4" x14ac:dyDescent="0.3">
      <c r="C16" s="186" t="s">
        <v>208</v>
      </c>
    </row>
    <row r="17" spans="3:3" ht="28.8" x14ac:dyDescent="0.3">
      <c r="C17" s="8" t="s">
        <v>13</v>
      </c>
    </row>
  </sheetData>
  <hyperlinks>
    <hyperlink ref="C17" r:id="rId1" display="https://doi.org/10.1016/j.gloenvcha.2021.102238" xr:uid="{029C9640-74AA-4F6D-B96E-96157EECF332}"/>
    <hyperlink ref="C2" r:id="rId2" display="This excel tool has been created based on the framework developed by South Pole for the WBCSD report, &quot;Removing carbon responsibly: A guide for carbon removal adoption&quot;. The evaluation framework is based on the peer-reviewed publication by Rueda et al. (2021)." xr:uid="{222EF2F5-F927-4B30-A590-7DCC1626DB78}"/>
    <hyperlink ref="C16" r:id="rId3" xr:uid="{801627ED-B53D-4CA2-8D1A-17F3DD9E4C2C}"/>
  </hyperlinks>
  <pageMargins left="0.7" right="0.7" top="0.75" bottom="0.75" header="0.3" footer="0.3"/>
  <pageSetup orientation="portrait"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ADBF-AF4C-4C98-9059-E53D969E7A06}">
  <sheetPr>
    <tabColor rgb="FFF8781E"/>
  </sheetPr>
  <dimension ref="D2:F18"/>
  <sheetViews>
    <sheetView zoomScale="61" workbookViewId="0">
      <selection activeCell="D24" sqref="D24"/>
    </sheetView>
  </sheetViews>
  <sheetFormatPr defaultRowHeight="14.4" x14ac:dyDescent="0.3"/>
  <cols>
    <col min="4" max="4" width="36.109375" customWidth="1"/>
    <col min="5" max="5" width="175.44140625" customWidth="1"/>
    <col min="6" max="6" width="22.88671875" customWidth="1"/>
  </cols>
  <sheetData>
    <row r="2" spans="4:6" ht="15" thickBot="1" x14ac:dyDescent="0.35"/>
    <row r="3" spans="4:6" ht="16.2" thickBot="1" x14ac:dyDescent="0.35">
      <c r="D3" s="23" t="s">
        <v>14</v>
      </c>
      <c r="E3" s="24" t="s">
        <v>15</v>
      </c>
      <c r="F3" s="25" t="s">
        <v>16</v>
      </c>
    </row>
    <row r="4" spans="4:6" x14ac:dyDescent="0.3">
      <c r="D4" s="9" t="s">
        <v>17</v>
      </c>
      <c r="E4" s="10" t="s">
        <v>18</v>
      </c>
      <c r="F4" s="11"/>
    </row>
    <row r="5" spans="4:6" x14ac:dyDescent="0.3">
      <c r="D5" s="12" t="s">
        <v>19</v>
      </c>
      <c r="E5" s="13" t="s">
        <v>20</v>
      </c>
      <c r="F5" s="14"/>
    </row>
    <row r="6" spans="4:6" x14ac:dyDescent="0.3">
      <c r="D6" s="15" t="s">
        <v>21</v>
      </c>
      <c r="E6" s="16" t="s">
        <v>22</v>
      </c>
      <c r="F6" s="17"/>
    </row>
    <row r="7" spans="4:6" x14ac:dyDescent="0.3">
      <c r="D7" s="12" t="s">
        <v>23</v>
      </c>
      <c r="E7" s="18" t="s">
        <v>24</v>
      </c>
      <c r="F7" s="14"/>
    </row>
    <row r="8" spans="4:6" x14ac:dyDescent="0.3">
      <c r="D8" s="15" t="s">
        <v>25</v>
      </c>
      <c r="E8" s="19" t="s">
        <v>26</v>
      </c>
      <c r="F8" s="17"/>
    </row>
    <row r="9" spans="4:6" ht="16.2" x14ac:dyDescent="0.35">
      <c r="D9" s="12" t="s">
        <v>27</v>
      </c>
      <c r="E9" s="18" t="s">
        <v>28</v>
      </c>
      <c r="F9" s="14"/>
    </row>
    <row r="10" spans="4:6" ht="16.2" x14ac:dyDescent="0.35">
      <c r="D10" s="15" t="s">
        <v>29</v>
      </c>
      <c r="E10" s="19" t="s">
        <v>30</v>
      </c>
      <c r="F10" s="17"/>
    </row>
    <row r="11" spans="4:6" x14ac:dyDescent="0.3">
      <c r="D11" s="12" t="s">
        <v>31</v>
      </c>
      <c r="E11" s="13" t="s">
        <v>32</v>
      </c>
      <c r="F11" s="14"/>
    </row>
    <row r="12" spans="4:6" x14ac:dyDescent="0.3">
      <c r="D12" s="15" t="s">
        <v>33</v>
      </c>
      <c r="E12" s="16" t="s">
        <v>34</v>
      </c>
      <c r="F12" s="17"/>
    </row>
    <row r="13" spans="4:6" x14ac:dyDescent="0.3">
      <c r="D13" s="12" t="s">
        <v>35</v>
      </c>
      <c r="E13" s="13" t="s">
        <v>36</v>
      </c>
      <c r="F13" s="14"/>
    </row>
    <row r="14" spans="4:6" x14ac:dyDescent="0.3">
      <c r="D14" s="15" t="s">
        <v>37</v>
      </c>
      <c r="E14" s="16" t="s">
        <v>38</v>
      </c>
      <c r="F14" s="17"/>
    </row>
    <row r="15" spans="4:6" x14ac:dyDescent="0.3">
      <c r="D15" s="15" t="s">
        <v>37</v>
      </c>
      <c r="E15" s="16" t="s">
        <v>39</v>
      </c>
      <c r="F15" s="17"/>
    </row>
    <row r="16" spans="4:6" x14ac:dyDescent="0.3">
      <c r="D16" s="15" t="s">
        <v>37</v>
      </c>
      <c r="E16" s="16"/>
      <c r="F16" s="17"/>
    </row>
    <row r="17" spans="4:6" x14ac:dyDescent="0.3">
      <c r="D17" s="15" t="s">
        <v>37</v>
      </c>
      <c r="E17" s="16"/>
      <c r="F17" s="17"/>
    </row>
    <row r="18" spans="4:6" ht="15" thickBot="1" x14ac:dyDescent="0.35">
      <c r="D18" s="20" t="s">
        <v>37</v>
      </c>
      <c r="E18" s="21"/>
      <c r="F18" s="2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E1C75-945D-40E5-B7B9-00EB2451EE2F}">
  <sheetPr>
    <tabColor rgb="FF61704B"/>
  </sheetPr>
  <dimension ref="B3:K11"/>
  <sheetViews>
    <sheetView zoomScale="66" workbookViewId="0">
      <selection activeCell="E6" sqref="E6"/>
    </sheetView>
  </sheetViews>
  <sheetFormatPr defaultColWidth="8.6640625" defaultRowHeight="13.8" x14ac:dyDescent="0.25"/>
  <cols>
    <col min="1" max="1" width="8.6640625" style="59"/>
    <col min="2" max="2" width="24" style="59" customWidth="1"/>
    <col min="3" max="3" width="26" style="59" customWidth="1"/>
    <col min="4" max="4" width="24.109375" style="59" customWidth="1"/>
    <col min="5" max="5" width="23.44140625" style="59" customWidth="1"/>
    <col min="6" max="6" width="25.33203125" style="59" customWidth="1"/>
    <col min="7" max="7" width="23.44140625" style="59" customWidth="1"/>
    <col min="8" max="8" width="28.88671875" style="59" customWidth="1"/>
    <col min="9" max="9" width="27.33203125" style="59" customWidth="1"/>
    <col min="10" max="10" width="26.5546875" style="59" customWidth="1"/>
    <col min="11" max="11" width="30.109375" style="59" customWidth="1"/>
    <col min="12" max="16384" width="8.6640625" style="59"/>
  </cols>
  <sheetData>
    <row r="3" spans="2:11" ht="14.4" thickBot="1" x14ac:dyDescent="0.3"/>
    <row r="4" spans="2:11" x14ac:dyDescent="0.25">
      <c r="B4" s="62" t="s">
        <v>40</v>
      </c>
      <c r="C4" s="156" t="s">
        <v>41</v>
      </c>
      <c r="D4" s="156"/>
      <c r="E4" s="156"/>
      <c r="F4" s="156" t="s">
        <v>42</v>
      </c>
      <c r="G4" s="156"/>
      <c r="H4" s="156"/>
      <c r="I4" s="156" t="s">
        <v>43</v>
      </c>
      <c r="J4" s="156"/>
      <c r="K4" s="157"/>
    </row>
    <row r="5" spans="2:11" x14ac:dyDescent="0.25">
      <c r="B5" s="124" t="s">
        <v>44</v>
      </c>
      <c r="C5" s="125" t="s">
        <v>45</v>
      </c>
      <c r="D5" s="125" t="s">
        <v>46</v>
      </c>
      <c r="E5" s="125" t="s">
        <v>47</v>
      </c>
      <c r="F5" s="125" t="s">
        <v>48</v>
      </c>
      <c r="G5" s="125" t="s">
        <v>49</v>
      </c>
      <c r="H5" s="125" t="s">
        <v>50</v>
      </c>
      <c r="I5" s="125" t="s">
        <v>51</v>
      </c>
      <c r="J5" s="125" t="s">
        <v>46</v>
      </c>
      <c r="K5" s="126" t="s">
        <v>52</v>
      </c>
    </row>
    <row r="6" spans="2:11" ht="267" customHeight="1" thickBot="1" x14ac:dyDescent="0.3">
      <c r="B6" s="26" t="s">
        <v>15</v>
      </c>
      <c r="C6" s="27" t="s">
        <v>53</v>
      </c>
      <c r="D6" s="27" t="s">
        <v>54</v>
      </c>
      <c r="E6" s="28" t="s">
        <v>55</v>
      </c>
      <c r="F6" s="28" t="s">
        <v>56</v>
      </c>
      <c r="G6" s="28" t="s">
        <v>57</v>
      </c>
      <c r="H6" s="28" t="s">
        <v>58</v>
      </c>
      <c r="I6" s="27" t="s">
        <v>59</v>
      </c>
      <c r="J6" s="27" t="s">
        <v>60</v>
      </c>
      <c r="K6" s="29" t="s">
        <v>61</v>
      </c>
    </row>
    <row r="7" spans="2:11" x14ac:dyDescent="0.25">
      <c r="C7" s="123"/>
      <c r="D7" s="123"/>
      <c r="E7" s="123"/>
      <c r="F7" s="123"/>
      <c r="G7" s="123"/>
      <c r="H7" s="123"/>
      <c r="I7" s="123"/>
      <c r="J7" s="123"/>
      <c r="K7" s="123"/>
    </row>
    <row r="8" spans="2:11" x14ac:dyDescent="0.25">
      <c r="C8" s="123"/>
      <c r="D8" s="123"/>
      <c r="E8" s="123"/>
      <c r="F8" s="123"/>
      <c r="G8" s="123"/>
      <c r="H8" s="123"/>
      <c r="I8" s="123"/>
      <c r="J8" s="123"/>
      <c r="K8" s="123"/>
    </row>
    <row r="9" spans="2:11" x14ac:dyDescent="0.25">
      <c r="C9" s="123"/>
      <c r="D9" s="123"/>
      <c r="E9" s="123"/>
      <c r="F9" s="123"/>
      <c r="G9" s="123"/>
      <c r="H9" s="123"/>
      <c r="I9" s="123"/>
      <c r="J9" s="123"/>
      <c r="K9" s="123"/>
    </row>
    <row r="10" spans="2:11" x14ac:dyDescent="0.25">
      <c r="C10" s="123"/>
      <c r="D10" s="123"/>
      <c r="E10" s="123"/>
      <c r="F10" s="123"/>
      <c r="G10" s="123"/>
      <c r="H10" s="123"/>
      <c r="I10" s="123"/>
      <c r="J10" s="123"/>
      <c r="K10" s="123"/>
    </row>
    <row r="11" spans="2:11" x14ac:dyDescent="0.25">
      <c r="C11" s="123"/>
      <c r="D11" s="123"/>
      <c r="E11" s="123"/>
      <c r="F11" s="123"/>
      <c r="G11" s="123"/>
      <c r="H11" s="123"/>
      <c r="I11" s="123"/>
      <c r="J11" s="123"/>
      <c r="K11" s="123"/>
    </row>
  </sheetData>
  <mergeCells count="3">
    <mergeCell ref="C4:E4"/>
    <mergeCell ref="F4:H4"/>
    <mergeCell ref="I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B656-2387-4A43-859D-A427D45FAEA3}">
  <sheetPr>
    <tabColor rgb="FFB9C8D3"/>
  </sheetPr>
  <dimension ref="B2:AQ25"/>
  <sheetViews>
    <sheetView topLeftCell="A6" zoomScale="40" zoomScaleNormal="50" workbookViewId="0">
      <pane xSplit="3" topLeftCell="G1" activePane="topRight" state="frozen"/>
      <selection pane="topRight" activeCell="G34" sqref="G34"/>
    </sheetView>
  </sheetViews>
  <sheetFormatPr defaultRowHeight="14.4" x14ac:dyDescent="0.3"/>
  <cols>
    <col min="2" max="2" width="16" customWidth="1"/>
    <col min="3" max="3" width="33.88671875" customWidth="1"/>
    <col min="4" max="4" width="37.88671875" customWidth="1"/>
    <col min="5" max="5" width="12.88671875" customWidth="1"/>
    <col min="6" max="6" width="15.5546875" customWidth="1"/>
    <col min="7" max="7" width="33.109375" customWidth="1"/>
    <col min="8" max="8" width="38.33203125" customWidth="1"/>
    <col min="9" max="9" width="21.109375" customWidth="1"/>
    <col min="10" max="10" width="16.109375" customWidth="1"/>
    <col min="11" max="11" width="30.44140625" customWidth="1"/>
    <col min="12" max="12" width="36.6640625" customWidth="1"/>
    <col min="13" max="13" width="17.44140625" customWidth="1"/>
    <col min="14" max="14" width="24.44140625" customWidth="1"/>
    <col min="15" max="15" width="49.5546875" customWidth="1"/>
    <col min="16" max="16" width="33.44140625" customWidth="1"/>
    <col min="17" max="17" width="21" customWidth="1"/>
    <col min="18" max="18" width="29.109375" customWidth="1"/>
    <col min="19" max="19" width="23.5546875" customWidth="1"/>
    <col min="20" max="20" width="52.33203125" customWidth="1"/>
    <col min="21" max="21" width="33.5546875" customWidth="1"/>
    <col min="22" max="22" width="21" customWidth="1"/>
    <col min="23" max="23" width="29.109375" customWidth="1"/>
    <col min="24" max="24" width="71.5546875" customWidth="1"/>
    <col min="25" max="25" width="33.44140625" customWidth="1"/>
    <col min="26" max="26" width="17.5546875" customWidth="1"/>
    <col min="27" max="27" width="29.88671875" customWidth="1"/>
    <col min="28" max="28" width="84.5546875" customWidth="1"/>
    <col min="29" max="29" width="33.44140625" customWidth="1"/>
    <col min="30" max="31" width="31.6640625" customWidth="1"/>
    <col min="32" max="32" width="14.44140625" customWidth="1"/>
    <col min="33" max="33" width="91.88671875" customWidth="1"/>
    <col min="34" max="34" width="33.44140625" customWidth="1"/>
    <col min="35" max="36" width="31.6640625" customWidth="1"/>
    <col min="37" max="37" width="20.33203125" customWidth="1"/>
    <col min="38" max="38" width="84.5546875" customWidth="1"/>
    <col min="39" max="39" width="33.44140625" customWidth="1"/>
    <col min="40" max="41" width="31.6640625" customWidth="1"/>
    <col min="42" max="42" width="20.33203125" customWidth="1"/>
    <col min="43" max="43" width="84.5546875" customWidth="1"/>
  </cols>
  <sheetData>
    <row r="2" spans="3:43" ht="15" thickBot="1" x14ac:dyDescent="0.35">
      <c r="C2" s="1"/>
    </row>
    <row r="3" spans="3:43" x14ac:dyDescent="0.3">
      <c r="C3" s="162" t="s">
        <v>62</v>
      </c>
      <c r="D3" s="158" t="s">
        <v>63</v>
      </c>
      <c r="E3" s="156"/>
      <c r="F3" s="156"/>
      <c r="G3" s="157"/>
      <c r="H3" s="158" t="s">
        <v>64</v>
      </c>
      <c r="I3" s="156"/>
      <c r="J3" s="156"/>
      <c r="K3" s="157"/>
      <c r="L3" s="158" t="s">
        <v>65</v>
      </c>
      <c r="M3" s="156"/>
      <c r="N3" s="156"/>
      <c r="O3" s="157"/>
      <c r="P3" s="158" t="s">
        <v>66</v>
      </c>
      <c r="Q3" s="156"/>
      <c r="R3" s="156"/>
      <c r="S3" s="159"/>
      <c r="T3" s="157"/>
      <c r="U3" s="158" t="s">
        <v>67</v>
      </c>
      <c r="V3" s="156"/>
      <c r="W3" s="156"/>
      <c r="X3" s="157"/>
      <c r="Y3" s="158" t="s">
        <v>68</v>
      </c>
      <c r="Z3" s="156"/>
      <c r="AA3" s="156"/>
      <c r="AB3" s="157"/>
      <c r="AC3" s="165" t="s">
        <v>69</v>
      </c>
      <c r="AD3" s="156"/>
      <c r="AE3" s="156"/>
      <c r="AF3" s="156"/>
      <c r="AG3" s="159"/>
      <c r="AH3" s="158" t="s">
        <v>70</v>
      </c>
      <c r="AI3" s="156"/>
      <c r="AJ3" s="156"/>
      <c r="AK3" s="156"/>
      <c r="AL3" s="157"/>
      <c r="AM3" s="165" t="s">
        <v>71</v>
      </c>
      <c r="AN3" s="156"/>
      <c r="AO3" s="156"/>
      <c r="AP3" s="156"/>
      <c r="AQ3" s="157"/>
    </row>
    <row r="4" spans="3:43" ht="15" thickBot="1" x14ac:dyDescent="0.35">
      <c r="C4" s="163"/>
      <c r="D4" s="121" t="s">
        <v>72</v>
      </c>
      <c r="E4" s="116" t="s">
        <v>73</v>
      </c>
      <c r="F4" s="116" t="s">
        <v>74</v>
      </c>
      <c r="G4" s="117" t="s">
        <v>75</v>
      </c>
      <c r="H4" s="121" t="s">
        <v>72</v>
      </c>
      <c r="I4" s="116" t="s">
        <v>73</v>
      </c>
      <c r="J4" s="116" t="s">
        <v>74</v>
      </c>
      <c r="K4" s="117" t="s">
        <v>75</v>
      </c>
      <c r="L4" s="121" t="s">
        <v>72</v>
      </c>
      <c r="M4" s="116" t="s">
        <v>73</v>
      </c>
      <c r="N4" s="116" t="s">
        <v>76</v>
      </c>
      <c r="O4" s="117" t="s">
        <v>75</v>
      </c>
      <c r="P4" s="121" t="s">
        <v>72</v>
      </c>
      <c r="Q4" s="116" t="s">
        <v>77</v>
      </c>
      <c r="R4" s="116" t="s">
        <v>76</v>
      </c>
      <c r="S4" s="122" t="s">
        <v>78</v>
      </c>
      <c r="T4" s="117" t="s">
        <v>75</v>
      </c>
      <c r="U4" s="121" t="s">
        <v>72</v>
      </c>
      <c r="V4" s="116" t="s">
        <v>73</v>
      </c>
      <c r="W4" s="116" t="s">
        <v>76</v>
      </c>
      <c r="X4" s="117" t="s">
        <v>75</v>
      </c>
      <c r="Y4" s="121" t="s">
        <v>72</v>
      </c>
      <c r="Z4" s="116" t="s">
        <v>77</v>
      </c>
      <c r="AA4" s="116" t="s">
        <v>76</v>
      </c>
      <c r="AB4" s="117" t="s">
        <v>75</v>
      </c>
      <c r="AC4" s="115" t="s">
        <v>72</v>
      </c>
      <c r="AD4" s="116" t="s">
        <v>79</v>
      </c>
      <c r="AE4" s="116" t="s">
        <v>80</v>
      </c>
      <c r="AF4" s="116" t="s">
        <v>74</v>
      </c>
      <c r="AG4" s="151" t="s">
        <v>75</v>
      </c>
      <c r="AH4" s="121" t="s">
        <v>72</v>
      </c>
      <c r="AI4" s="116" t="s">
        <v>79</v>
      </c>
      <c r="AJ4" s="116" t="s">
        <v>80</v>
      </c>
      <c r="AK4" s="116" t="s">
        <v>74</v>
      </c>
      <c r="AL4" s="117" t="s">
        <v>75</v>
      </c>
      <c r="AM4" s="115" t="s">
        <v>72</v>
      </c>
      <c r="AN4" s="116" t="s">
        <v>79</v>
      </c>
      <c r="AO4" s="116" t="s">
        <v>80</v>
      </c>
      <c r="AP4" s="116" t="s">
        <v>74</v>
      </c>
      <c r="AQ4" s="117" t="s">
        <v>75</v>
      </c>
    </row>
    <row r="5" spans="3:43" ht="128.1" customHeight="1" x14ac:dyDescent="0.35">
      <c r="C5" s="9" t="str">
        <f>'1. CDR Selection'!D4</f>
        <v>Afforestation</v>
      </c>
      <c r="D5" s="160" t="s">
        <v>81</v>
      </c>
      <c r="E5" s="48">
        <v>8.5</v>
      </c>
      <c r="F5" s="44">
        <f>E5*10/('Methodology Reference'!$C$5-'Methodology Reference'!$B$5)</f>
        <v>9.4444444444444446</v>
      </c>
      <c r="G5" s="50" t="s">
        <v>82</v>
      </c>
      <c r="H5" s="160" t="s">
        <v>83</v>
      </c>
      <c r="I5" s="48">
        <f>AVERAGE(5,50)</f>
        <v>27.5</v>
      </c>
      <c r="J5" s="46">
        <f>IF(I5&gt;'Methodology Reference'!$F$5,'Methodology Reference'!$G$5,
IF(AND(I5&gt;'Methodology Reference'!$F$6,I5&lt;='Methodology Reference'!$E$6),'Methodology Reference'!$G$6,
IF(AND(I5&gt;'Methodology Reference'!$F$7,I5&lt;='Methodology Reference'!$E$7),'Methodology Reference'!$G$8,
IF(AND(I5&gt;'Methodology Reference'!$F$8,I5&lt;='Methodology Reference'!$E$8),'Methodology Reference'!$G$8,
IF(AND(I5&gt;'Methodology Reference'!$F$9,I5&lt;='Methodology Reference'!$E$9),'Methodology Reference'!$G$9,
IF(AND(I5&gt;'Methodology Reference'!$F$10,I5&lt;='Methodology Reference'!$E$10),'Methodology Reference'!$G$10,
IF(AND(I5&gt;'Methodology Reference'!$F$11,I5&lt;='Methodology Reference'!$E$11),'Methodology Reference'!$G$11,
IF(AND(I5&gt;'Methodology Reference'!$F$12,I5&lt;='Methodology Reference'!$E$12),'Methodology Reference'!$G$12,
IF(AND(I5&gt;'Methodology Reference'!$F$13,I5&lt;='Methodology Reference'!$E$13),'Methodology Reference'!$G$13,
IF(I5&lt;='Methodology Reference'!$E$14,'Methodology Reference'!$G$14,0))))))))))</f>
        <v>10</v>
      </c>
      <c r="K5" s="52" t="s">
        <v>84</v>
      </c>
      <c r="L5" s="160" t="s">
        <v>85</v>
      </c>
      <c r="M5" s="48">
        <v>6</v>
      </c>
      <c r="N5" s="46" t="str">
        <f>IF('3. a) CDR evaluation Inputs'!M5='Methodology Reference'!$J$5,'Methodology Reference'!$I$5,
IF('3. a) CDR evaluation Inputs'!M5='Methodology Reference'!$J$6,'Methodology Reference'!$I$6,
IF('3. a) CDR evaluation Inputs'!M5='Methodology Reference'!$J$7,'Methodology Reference'!$I$7,
IF('3. a) CDR evaluation Inputs'!M5='Methodology Reference'!$J$8,'Methodology Reference'!$I$8,
IF('3. a) CDR evaluation Inputs'!M5='Methodology Reference'!$J$9,'Methodology Reference'!$I$9,
IF('3. a) CDR evaluation Inputs'!M5='Methodology Reference'!$J$10,'Methodology Reference'!$I$10,
IF('3. a) CDR evaluation Inputs'!M5='Methodology Reference'!$J$11,'Methodology Reference'!$I$11,
IF('3. a) CDR evaluation Inputs'!M5='Methodology Reference'!$J$12,'Methodology Reference'!$I$12,
IF('3. a) CDR evaluation Inputs'!M5='Methodology Reference'!$J$13,'Methodology Reference'!$I$13,
IF('3. a) CDR evaluation Inputs'!M5='Methodology Reference'!$J$14,'Methodology Reference'!$I$14,"N/A"))))))))))</f>
        <v>Moderate-high</v>
      </c>
      <c r="O5" s="54" t="s">
        <v>86</v>
      </c>
      <c r="P5" s="160" t="s">
        <v>87</v>
      </c>
      <c r="Q5" s="48">
        <v>2</v>
      </c>
      <c r="R5" s="46" t="str">
        <f>IF('3. a) CDR evaluation Inputs'!Q5='Methodology Reference'!$N$5,'Methodology Reference'!$M$5,
IF('3. a) CDR evaluation Inputs'!Q5='Methodology Reference'!$N$6,'Methodology Reference'!$M$6,
IF('3. a) CDR evaluation Inputs'!Q5='Methodology Reference'!$N$7,'Methodology Reference'!$M$7,
IF('3. a) CDR evaluation Inputs'!Q5='Methodology Reference'!$N$8,'Methodology Reference'!$M$8,
IF('3. a) CDR evaluation Inputs'!Q5='Methodology Reference'!$N$9,'Methodology Reference'!$M$9,
IF('3. a) CDR evaluation Inputs'!Q5='Methodology Reference'!$N$10,'Methodology Reference'!$M$10,
IF('3. a) CDR evaluation Inputs'!Q5='Methodology Reference'!$N$11,'Methodology Reference'!$M$11,
IF('3. a) CDR evaluation Inputs'!Q5='Methodology Reference'!$N$12,'Methodology Reference'!$M$12,
IF('3. a) CDR evaluation Inputs'!Q5='Methodology Reference'!$N$13,'Methodology Reference'!$M$13,
IF('3. a) CDR evaluation Inputs'!Q5='Methodology Reference'!$N$14,'Methodology Reference'!$M$14,"N/A"))))))))))</f>
        <v>Low</v>
      </c>
      <c r="S5" s="47" t="str">
        <f>IF('3. a) CDR evaluation Inputs'!Q5='Methodology Reference'!$N$5,'Methodology Reference'!$L$5,
IF('3. a) CDR evaluation Inputs'!Q5='Methodology Reference'!$N$6,'Methodology Reference'!$L$6,
IF('3. a) CDR evaluation Inputs'!Q5='Methodology Reference'!$N$7,'Methodology Reference'!$L$7,
IF('3. a) CDR evaluation Inputs'!Q5='Methodology Reference'!$N$8,'Methodology Reference'!$L$8,
IF('3. a) CDR evaluation Inputs'!Q5='Methodology Reference'!$N$9,'Methodology Reference'!$L$9,
IF('3. a) CDR evaluation Inputs'!Q5='Methodology Reference'!$N$10,'Methodology Reference'!$L$10,
IF('3. a) CDR evaluation Inputs'!Q5='Methodology Reference'!$N$11,'Methodology Reference'!$L$11,
IF('3. a) CDR evaluation Inputs'!Q5='Methodology Reference'!$N$12,'Methodology Reference'!$L$12,
IF('3. a) CDR evaluation Inputs'!Q5='Methodology Reference'!$N$13,'Methodology Reference'!$L$13,
IF('3. a) CDR evaluation Inputs'!Q5='Methodology Reference'!$N$14,'Methodology Reference'!$L$14,"N/A"))))))))))</f>
        <v>&gt;102</v>
      </c>
      <c r="T5" s="52" t="s">
        <v>88</v>
      </c>
      <c r="U5" s="160" t="s">
        <v>89</v>
      </c>
      <c r="V5" s="48">
        <v>2</v>
      </c>
      <c r="W5" s="46" t="str">
        <f>IF('3. a) CDR evaluation Inputs'!V5='Methodology Reference'!$Q$5,'Methodology Reference'!$P$5,
IF('3. a) CDR evaluation Inputs'!V5='Methodology Reference'!$Q$6,'Methodology Reference'!$P$6,
IF('3. a) CDR evaluation Inputs'!V5='Methodology Reference'!$Q$7,'Methodology Reference'!$P$7,
IF('3. a) CDR evaluation Inputs'!V5='Methodology Reference'!$Q$8,'Methodology Reference'!$P$8,
IF('3. a) CDR evaluation Inputs'!V5='Methodology Reference'!$Q$9,'Methodology Reference'!$P$9,
IF('3. a) CDR evaluation Inputs'!V5='Methodology Reference'!$Q$10,'Methodology Reference'!$P$10,
IF('3. a) CDR evaluation Inputs'!V5='Methodology Reference'!$Q$11,'Methodology Reference'!$P$11,
IF('3. a) CDR evaluation Inputs'!V5='Methodology Reference'!$Q$12,'Methodology Reference'!$P$12,
IF('3. a) CDR evaluation Inputs'!V5='Methodology Reference'!$Q$13,'Methodology Reference'!$P$13,
IF('3. a) CDR evaluation Inputs'!V5='Methodology Reference'!$Q$14,'Methodology Reference'!$P$14,"N/A"))))))))))</f>
        <v>Low</v>
      </c>
      <c r="X5" s="54" t="s">
        <v>90</v>
      </c>
      <c r="Y5" s="160" t="s">
        <v>89</v>
      </c>
      <c r="Z5" s="48">
        <v>2</v>
      </c>
      <c r="AA5" s="46" t="str">
        <f>IF('3. a) CDR evaluation Inputs'!Z5='Methodology Reference'!$T$5,'Methodology Reference'!$S$5,
IF('3. a) CDR evaluation Inputs'!Z5='Methodology Reference'!$T$6,'Methodology Reference'!$S$6,
IF('3. a) CDR evaluation Inputs'!Z5='Methodology Reference'!$T$7,'Methodology Reference'!$S$7,
IF('3. a) CDR evaluation Inputs'!Z5='Methodology Reference'!$T$8,'Methodology Reference'!$S$8,
IF('3. a) CDR evaluation Inputs'!Z5='Methodology Reference'!$T$9,'Methodology Reference'!$S$9,
IF('3. a) CDR evaluation Inputs'!Z5='Methodology Reference'!$T$10,'Methodology Reference'!$S$10,
IF('3. a) CDR evaluation Inputs'!Z5='Methodology Reference'!$T$11,'Methodology Reference'!$S$11,
IF('3. a) CDR evaluation Inputs'!Z5='Methodology Reference'!$T$12,'Methodology Reference'!$S$12,
IF('3. a) CDR evaluation Inputs'!Z5='Methodology Reference'!$T$13,'Methodology Reference'!$S$13,
IF('3. a) CDR evaluation Inputs'!Z5='Methodology Reference'!$T$14,'Methodology Reference'!$S$14,"N/A"))))))))))</f>
        <v>Low</v>
      </c>
      <c r="AB5" s="54" t="s">
        <v>91</v>
      </c>
      <c r="AC5" s="166" t="s">
        <v>92</v>
      </c>
      <c r="AD5" s="48" t="s">
        <v>93</v>
      </c>
      <c r="AE5" s="48" t="s">
        <v>94</v>
      </c>
      <c r="AF5" s="152">
        <f>IF(AD5='Methodology Reference'!$V$5,'Methodology Reference'!$W$5,
IF(AD5='Methodology Reference'!$V$6,'Methodology Reference'!$W$6,
IF(AD5='Methodology Reference'!$V$7,'Methodology Reference'!$W$7,
IF(AD5='Methodology Reference'!$V$8,'Methodology Reference'!$W$8,0))))-
(5-IF(AE5='Methodology Reference'!$V$5,'Methodology Reference'!$X$5,
IF(AE5='Methodology Reference'!$V$6,'Methodology Reference'!$X$6,
IF(AE5='Methodology Reference'!$V$7,'Methodology Reference'!$X$7,
IF(AE5='Methodology Reference'!$V$8,'Methodology Reference'!$X$8,0)))))</f>
        <v>1.666666666666667</v>
      </c>
      <c r="AG5" s="154" t="s">
        <v>95</v>
      </c>
      <c r="AH5" s="166" t="s">
        <v>96</v>
      </c>
      <c r="AI5" s="48" t="s">
        <v>97</v>
      </c>
      <c r="AJ5" s="48" t="s">
        <v>97</v>
      </c>
      <c r="AK5" s="44">
        <f>IF(AI5='Methodology Reference'!$V$5,'Methodology Reference'!$W$5,
IF(AI5='Methodology Reference'!$V$6,'Methodology Reference'!$W$6,
IF(AI5='Methodology Reference'!$V$7,'Methodology Reference'!$W$7,
IF(AI5='Methodology Reference'!$V$8,'Methodology Reference'!$W$8,0))))-
(5-IF(AJ5='Methodology Reference'!$V$5,'Methodology Reference'!$X$5,
IF(AJ5='Methodology Reference'!$V$6,'Methodology Reference'!$X$6,
IF(AJ5='Methodology Reference'!$V$7,'Methodology Reference'!$X$7,
IF(AJ5='Methodology Reference'!$V$8,'Methodology Reference'!$X$8,0)))))</f>
        <v>5</v>
      </c>
      <c r="AL5" s="54" t="s">
        <v>98</v>
      </c>
      <c r="AM5" s="166" t="s">
        <v>99</v>
      </c>
      <c r="AN5" s="48" t="s">
        <v>97</v>
      </c>
      <c r="AO5" s="48" t="s">
        <v>97</v>
      </c>
      <c r="AP5" s="44">
        <f>IF(AN5='Methodology Reference'!$V$5,'Methodology Reference'!$W$5,
IF(AN5='Methodology Reference'!$V$6,'Methodology Reference'!$W$6,
IF(AN5='Methodology Reference'!$V$7,'Methodology Reference'!$W$7,
IF(AN5='Methodology Reference'!$V$8,'Methodology Reference'!$W$8,0))))-
(5-IF(AO5='Methodology Reference'!$V$5,'Methodology Reference'!$X$5,
IF(AO5='Methodology Reference'!$V$6,'Methodology Reference'!$X$6,
IF(AO5='Methodology Reference'!$V$7,'Methodology Reference'!$X$7,
IF(AO5='Methodology Reference'!$V$8,'Methodology Reference'!$X$8,0)))))</f>
        <v>5</v>
      </c>
      <c r="AQ5" s="54" t="s">
        <v>100</v>
      </c>
    </row>
    <row r="6" spans="3:43" ht="131.4" customHeight="1" x14ac:dyDescent="0.35">
      <c r="C6" s="15" t="str">
        <f>'1. CDR Selection'!D5</f>
        <v>Reforestation</v>
      </c>
      <c r="D6" s="164"/>
      <c r="E6" s="49">
        <v>8.5</v>
      </c>
      <c r="F6" s="45">
        <f>E6*10/('Methodology Reference'!$C$5-'Methodology Reference'!$B$5)</f>
        <v>9.4444444444444446</v>
      </c>
      <c r="G6" s="51" t="s">
        <v>82</v>
      </c>
      <c r="H6" s="161"/>
      <c r="I6" s="49">
        <f>AVERAGE(5,50)</f>
        <v>27.5</v>
      </c>
      <c r="J6" s="46">
        <f>IF(I6&gt;'Methodology Reference'!$F$5,'Methodology Reference'!$G$5,
IF(AND(I6&gt;'Methodology Reference'!$F$6,I6&lt;='Methodology Reference'!$E$6),'Methodology Reference'!$G$6,
IF(AND(I6&gt;'Methodology Reference'!$F$7,I6&lt;='Methodology Reference'!$E$7),'Methodology Reference'!$G$8,
IF(AND(I6&gt;'Methodology Reference'!$F$8,I6&lt;='Methodology Reference'!$E$8),'Methodology Reference'!$G$8,
IF(AND(I6&gt;'Methodology Reference'!$F$9,I6&lt;='Methodology Reference'!$E$9),'Methodology Reference'!$G$9,
IF(AND(I6&gt;'Methodology Reference'!$F$10,I6&lt;='Methodology Reference'!$E$10),'Methodology Reference'!$G$10,
IF(AND(I6&gt;'Methodology Reference'!$F$11,I6&lt;='Methodology Reference'!$E$11),'Methodology Reference'!$G$11,
IF(AND(I6&gt;'Methodology Reference'!$F$12,I6&lt;='Methodology Reference'!$E$12),'Methodology Reference'!$G$12,
IF(AND(I6&gt;'Methodology Reference'!$F$13,I6&lt;='Methodology Reference'!$E$13),'Methodology Reference'!$G$13,
IF(I6&lt;='Methodology Reference'!$E$14,'Methodology Reference'!$G$14,0))))))))))</f>
        <v>10</v>
      </c>
      <c r="K6" s="53" t="s">
        <v>84</v>
      </c>
      <c r="L6" s="161"/>
      <c r="M6" s="49">
        <v>6</v>
      </c>
      <c r="N6" s="46" t="str">
        <f>IF('3. a) CDR evaluation Inputs'!M6='Methodology Reference'!$J$5,'Methodology Reference'!$I$5,
IF('3. a) CDR evaluation Inputs'!M6='Methodology Reference'!$J$6,'Methodology Reference'!$I$6,
IF('3. a) CDR evaluation Inputs'!M6='Methodology Reference'!$J$7,'Methodology Reference'!$I$7,
IF('3. a) CDR evaluation Inputs'!M6='Methodology Reference'!$J$8,'Methodology Reference'!$I$8,
IF('3. a) CDR evaluation Inputs'!M6='Methodology Reference'!$J$9,'Methodology Reference'!$I$9,
IF('3. a) CDR evaluation Inputs'!M6='Methodology Reference'!$J$10,'Methodology Reference'!$I$10,
IF('3. a) CDR evaluation Inputs'!M6='Methodology Reference'!$J$11,'Methodology Reference'!$I$11,
IF('3. a) CDR evaluation Inputs'!M6='Methodology Reference'!$J$12,'Methodology Reference'!$I$12,
IF('3. a) CDR evaluation Inputs'!M6='Methodology Reference'!$J$13,'Methodology Reference'!$I$13,
IF('3. a) CDR evaluation Inputs'!M6='Methodology Reference'!$J$14,'Methodology Reference'!$I$14,"N/A"))))))))))</f>
        <v>Moderate-high</v>
      </c>
      <c r="O6" s="55" t="s">
        <v>86</v>
      </c>
      <c r="P6" s="161"/>
      <c r="Q6" s="49">
        <v>2</v>
      </c>
      <c r="R6" s="46" t="str">
        <f>IF('3. a) CDR evaluation Inputs'!Q6='Methodology Reference'!$N$5,'Methodology Reference'!$M$5,
IF('3. a) CDR evaluation Inputs'!Q6='Methodology Reference'!$N$6,'Methodology Reference'!$M$6,
IF('3. a) CDR evaluation Inputs'!Q6='Methodology Reference'!$N$7,'Methodology Reference'!$M$7,
IF('3. a) CDR evaluation Inputs'!Q6='Methodology Reference'!$N$8,'Methodology Reference'!$M$8,
IF('3. a) CDR evaluation Inputs'!Q6='Methodology Reference'!$N$9,'Methodology Reference'!$M$9,
IF('3. a) CDR evaluation Inputs'!Q6='Methodology Reference'!$N$10,'Methodology Reference'!$M$10,
IF('3. a) CDR evaluation Inputs'!Q6='Methodology Reference'!$N$11,'Methodology Reference'!$M$11,
IF('3. a) CDR evaluation Inputs'!Q6='Methodology Reference'!$N$12,'Methodology Reference'!$M$12,
IF('3. a) CDR evaluation Inputs'!Q6='Methodology Reference'!$N$13,'Methodology Reference'!$M$13,
IF('3. a) CDR evaluation Inputs'!Q6='Methodology Reference'!$N$14,'Methodology Reference'!$M$14,"N/A"))))))))))</f>
        <v>Low</v>
      </c>
      <c r="S6" s="47" t="str">
        <f>IF('3. a) CDR evaluation Inputs'!Q6='Methodology Reference'!$N$5,'Methodology Reference'!$L$5,
IF('3. a) CDR evaluation Inputs'!Q6='Methodology Reference'!$N$6,'Methodology Reference'!$L$6,
IF('3. a) CDR evaluation Inputs'!Q6='Methodology Reference'!$N$7,'Methodology Reference'!$L$7,
IF('3. a) CDR evaluation Inputs'!Q6='Methodology Reference'!$N$8,'Methodology Reference'!$L$8,
IF('3. a) CDR evaluation Inputs'!Q6='Methodology Reference'!$N$9,'Methodology Reference'!$L$9,
IF('3. a) CDR evaluation Inputs'!Q6='Methodology Reference'!$N$10,'Methodology Reference'!$L$10,
IF('3. a) CDR evaluation Inputs'!Q6='Methodology Reference'!$N$11,'Methodology Reference'!$L$11,
IF('3. a) CDR evaluation Inputs'!Q6='Methodology Reference'!$N$12,'Methodology Reference'!$L$12,
IF('3. a) CDR evaluation Inputs'!Q6='Methodology Reference'!$N$13,'Methodology Reference'!$L$13,
IF('3. a) CDR evaluation Inputs'!Q6='Methodology Reference'!$N$14,'Methodology Reference'!$L$14,"N/A"))))))))))</f>
        <v>&gt;102</v>
      </c>
      <c r="T6" s="53" t="s">
        <v>88</v>
      </c>
      <c r="U6" s="161"/>
      <c r="V6" s="49">
        <v>2</v>
      </c>
      <c r="W6" s="46" t="str">
        <f>IF('3. a) CDR evaluation Inputs'!V6='Methodology Reference'!$Q$5,'Methodology Reference'!$P$5,
IF('3. a) CDR evaluation Inputs'!V6='Methodology Reference'!$Q$6,'Methodology Reference'!$P$6,
IF('3. a) CDR evaluation Inputs'!V6='Methodology Reference'!$Q$7,'Methodology Reference'!$P$7,
IF('3. a) CDR evaluation Inputs'!V6='Methodology Reference'!$Q$8,'Methodology Reference'!$P$8,
IF('3. a) CDR evaluation Inputs'!V6='Methodology Reference'!$Q$9,'Methodology Reference'!$P$9,
IF('3. a) CDR evaluation Inputs'!V6='Methodology Reference'!$Q$10,'Methodology Reference'!$P$10,
IF('3. a) CDR evaluation Inputs'!V6='Methodology Reference'!$Q$11,'Methodology Reference'!$P$11,
IF('3. a) CDR evaluation Inputs'!V6='Methodology Reference'!$Q$12,'Methodology Reference'!$P$12,
IF('3. a) CDR evaluation Inputs'!V6='Methodology Reference'!$Q$13,'Methodology Reference'!$P$13,
IF('3. a) CDR evaluation Inputs'!V6='Methodology Reference'!$Q$14,'Methodology Reference'!$P$14,"N/A"))))))))))</f>
        <v>Low</v>
      </c>
      <c r="X6" s="55" t="s">
        <v>90</v>
      </c>
      <c r="Y6" s="161"/>
      <c r="Z6" s="49">
        <v>4</v>
      </c>
      <c r="AA6" s="46" t="str">
        <f>IF('3. a) CDR evaluation Inputs'!Z6='Methodology Reference'!$T$5,'Methodology Reference'!$S$5,
IF('3. a) CDR evaluation Inputs'!Z6='Methodology Reference'!$T$6,'Methodology Reference'!$S$6,
IF('3. a) CDR evaluation Inputs'!Z6='Methodology Reference'!$T$7,'Methodology Reference'!$S$7,
IF('3. a) CDR evaluation Inputs'!Z6='Methodology Reference'!$T$8,'Methodology Reference'!$S$8,
IF('3. a) CDR evaluation Inputs'!Z6='Methodology Reference'!$T$9,'Methodology Reference'!$S$9,
IF('3. a) CDR evaluation Inputs'!Z6='Methodology Reference'!$T$10,'Methodology Reference'!$S$10,
IF('3. a) CDR evaluation Inputs'!Z6='Methodology Reference'!$T$11,'Methodology Reference'!$S$11,
IF('3. a) CDR evaluation Inputs'!Z6='Methodology Reference'!$T$12,'Methodology Reference'!$S$12,
IF('3. a) CDR evaluation Inputs'!Z6='Methodology Reference'!$T$13,'Methodology Reference'!$S$13,
IF('3. a) CDR evaluation Inputs'!Z6='Methodology Reference'!$T$14,'Methodology Reference'!$S$14,"N/A"))))))))))</f>
        <v>Moderate-low</v>
      </c>
      <c r="AB6" s="55" t="s">
        <v>101</v>
      </c>
      <c r="AC6" s="167"/>
      <c r="AD6" s="49" t="s">
        <v>102</v>
      </c>
      <c r="AE6" s="49" t="s">
        <v>93</v>
      </c>
      <c r="AF6" s="153">
        <f>IF(AD6='Methodology Reference'!$V$5,'Methodology Reference'!$W$5,
IF(AD6='Methodology Reference'!$V$6,'Methodology Reference'!$W$6,
IF(AD6='Methodology Reference'!$V$7,'Methodology Reference'!$W$7,
IF(AD6='Methodology Reference'!$V$8,'Methodology Reference'!$W$8,0))))-
(5-IF(AE6='Methodology Reference'!$V$5,'Methodology Reference'!$X$5,
IF(AE6='Methodology Reference'!$V$6,'Methodology Reference'!$X$6,
IF(AE6='Methodology Reference'!$V$7,'Methodology Reference'!$X$7,
IF(AE6='Methodology Reference'!$V$8,'Methodology Reference'!$X$8,0)))))</f>
        <v>10</v>
      </c>
      <c r="AG6" s="154" t="s">
        <v>103</v>
      </c>
      <c r="AH6" s="167"/>
      <c r="AI6" s="49" t="s">
        <v>94</v>
      </c>
      <c r="AJ6" s="49" t="s">
        <v>97</v>
      </c>
      <c r="AK6" s="44">
        <f>IF(AI6='Methodology Reference'!$V$5,'Methodology Reference'!$W$5,
IF(AI6='Methodology Reference'!$V$6,'Methodology Reference'!$W$6,
IF(AI6='Methodology Reference'!$V$7,'Methodology Reference'!$W$7,
IF(AI6='Methodology Reference'!$V$8,'Methodology Reference'!$W$8,0))))-
(5-IF(AJ6='Methodology Reference'!$V$5,'Methodology Reference'!$X$5,
IF(AJ6='Methodology Reference'!$V$6,'Methodology Reference'!$X$6,
IF(AJ6='Methodology Reference'!$V$7,'Methodology Reference'!$X$7,
IF(AJ6='Methodology Reference'!$V$8,'Methodology Reference'!$X$8,0)))))</f>
        <v>6.6666666666666679</v>
      </c>
      <c r="AL6" s="54" t="s">
        <v>98</v>
      </c>
      <c r="AM6" s="167"/>
      <c r="AN6" s="49" t="s">
        <v>94</v>
      </c>
      <c r="AO6" s="49" t="s">
        <v>93</v>
      </c>
      <c r="AP6" s="44">
        <f>IF(AN6='Methodology Reference'!$V$5,'Methodology Reference'!$W$5,
IF(AN6='Methodology Reference'!$V$6,'Methodology Reference'!$W$6,
IF(AN6='Methodology Reference'!$V$7,'Methodology Reference'!$W$7,
IF(AN6='Methodology Reference'!$V$8,'Methodology Reference'!$W$8,0))))-
(5-IF(AO6='Methodology Reference'!$V$5,'Methodology Reference'!$X$5,
IF(AO6='Methodology Reference'!$V$6,'Methodology Reference'!$X$6,
IF(AO6='Methodology Reference'!$V$7,'Methodology Reference'!$X$7,
IF(AO6='Methodology Reference'!$V$8,'Methodology Reference'!$X$8,0)))))</f>
        <v>8.3333333333333339</v>
      </c>
      <c r="AQ6" s="55" t="s">
        <v>104</v>
      </c>
    </row>
    <row r="7" spans="3:43" ht="120.9" customHeight="1" x14ac:dyDescent="0.35">
      <c r="C7" s="15" t="str">
        <f>'1. CDR Selection'!D6</f>
        <v>Soil carbon sequestration</v>
      </c>
      <c r="D7" s="164"/>
      <c r="E7" s="49">
        <v>8.5</v>
      </c>
      <c r="F7" s="45">
        <f>E7*10/('Methodology Reference'!$C$5-'Methodology Reference'!$B$5)</f>
        <v>9.4444444444444446</v>
      </c>
      <c r="G7" s="51" t="s">
        <v>82</v>
      </c>
      <c r="H7" s="161"/>
      <c r="I7" s="49">
        <f>AVERAGE(0,100)</f>
        <v>50</v>
      </c>
      <c r="J7" s="46">
        <f>IF(I7&gt;'Methodology Reference'!$F$5,'Methodology Reference'!$G$5,
IF(AND(I7&gt;'Methodology Reference'!$F$6,I7&lt;='Methodology Reference'!$E$6),'Methodology Reference'!$G$6,
IF(AND(I7&gt;'Methodology Reference'!$F$7,I7&lt;='Methodology Reference'!$E$7),'Methodology Reference'!$G$8,
IF(AND(I7&gt;'Methodology Reference'!$F$8,I7&lt;='Methodology Reference'!$E$8),'Methodology Reference'!$G$8,
IF(AND(I7&gt;'Methodology Reference'!$F$9,I7&lt;='Methodology Reference'!$E$9),'Methodology Reference'!$G$9,
IF(AND(I7&gt;'Methodology Reference'!$F$10,I7&lt;='Methodology Reference'!$E$10),'Methodology Reference'!$G$10,
IF(AND(I7&gt;'Methodology Reference'!$F$11,I7&lt;='Methodology Reference'!$E$11),'Methodology Reference'!$G$11,
IF(AND(I7&gt;'Methodology Reference'!$F$12,I7&lt;='Methodology Reference'!$E$12),'Methodology Reference'!$G$12,
IF(AND(I7&gt;'Methodology Reference'!$F$13,I7&lt;='Methodology Reference'!$E$13),'Methodology Reference'!$G$13,
IF(I7&lt;='Methodology Reference'!$E$14,'Methodology Reference'!$G$14,0))))))))))</f>
        <v>10</v>
      </c>
      <c r="K7" s="53" t="s">
        <v>105</v>
      </c>
      <c r="L7" s="161"/>
      <c r="M7" s="49">
        <v>5</v>
      </c>
      <c r="N7" s="46" t="str">
        <f>IF('3. a) CDR evaluation Inputs'!M7='Methodology Reference'!$J$5,'Methodology Reference'!$I$5,
IF('3. a) CDR evaluation Inputs'!M7='Methodology Reference'!$J$6,'Methodology Reference'!$I$6,
IF('3. a) CDR evaluation Inputs'!M7='Methodology Reference'!$J$7,'Methodology Reference'!$I$7,
IF('3. a) CDR evaluation Inputs'!M7='Methodology Reference'!$J$8,'Methodology Reference'!$I$8,
IF('3. a) CDR evaluation Inputs'!M7='Methodology Reference'!$J$9,'Methodology Reference'!$I$9,
IF('3. a) CDR evaluation Inputs'!M7='Methodology Reference'!$J$10,'Methodology Reference'!$I$10,
IF('3. a) CDR evaluation Inputs'!M7='Methodology Reference'!$J$11,'Methodology Reference'!$I$11,
IF('3. a) CDR evaluation Inputs'!M7='Methodology Reference'!$J$12,'Methodology Reference'!$I$12,
IF('3. a) CDR evaluation Inputs'!M7='Methodology Reference'!$J$13,'Methodology Reference'!$I$13,
IF('3. a) CDR evaluation Inputs'!M7='Methodology Reference'!$J$14,'Methodology Reference'!$I$14,"N/A"))))))))))</f>
        <v>Moderate</v>
      </c>
      <c r="O7" s="55" t="s">
        <v>106</v>
      </c>
      <c r="P7" s="161"/>
      <c r="Q7" s="49">
        <v>2</v>
      </c>
      <c r="R7" s="46" t="str">
        <f>IF('3. a) CDR evaluation Inputs'!Q7='Methodology Reference'!$N$5,'Methodology Reference'!$M$5,
IF('3. a) CDR evaluation Inputs'!Q7='Methodology Reference'!$N$6,'Methodology Reference'!$M$6,
IF('3. a) CDR evaluation Inputs'!Q7='Methodology Reference'!$N$7,'Methodology Reference'!$M$7,
IF('3. a) CDR evaluation Inputs'!Q7='Methodology Reference'!$N$8,'Methodology Reference'!$M$8,
IF('3. a) CDR evaluation Inputs'!Q7='Methodology Reference'!$N$9,'Methodology Reference'!$M$9,
IF('3. a) CDR evaluation Inputs'!Q7='Methodology Reference'!$N$10,'Methodology Reference'!$M$10,
IF('3. a) CDR evaluation Inputs'!Q7='Methodology Reference'!$N$11,'Methodology Reference'!$M$11,
IF('3. a) CDR evaluation Inputs'!Q7='Methodology Reference'!$N$12,'Methodology Reference'!$M$12,
IF('3. a) CDR evaluation Inputs'!Q7='Methodology Reference'!$N$13,'Methodology Reference'!$M$13,
IF('3. a) CDR evaluation Inputs'!Q7='Methodology Reference'!$N$14,'Methodology Reference'!$M$14,"N/A"))))))))))</f>
        <v>Low</v>
      </c>
      <c r="S7" s="47" t="str">
        <f>IF('3. a) CDR evaluation Inputs'!Q7='Methodology Reference'!$N$5,'Methodology Reference'!$L$5,
IF('3. a) CDR evaluation Inputs'!Q7='Methodology Reference'!$N$6,'Methodology Reference'!$L$6,
IF('3. a) CDR evaluation Inputs'!Q7='Methodology Reference'!$N$7,'Methodology Reference'!$L$7,
IF('3. a) CDR evaluation Inputs'!Q7='Methodology Reference'!$N$8,'Methodology Reference'!$L$8,
IF('3. a) CDR evaluation Inputs'!Q7='Methodology Reference'!$N$9,'Methodology Reference'!$L$9,
IF('3. a) CDR evaluation Inputs'!Q7='Methodology Reference'!$N$10,'Methodology Reference'!$L$10,
IF('3. a) CDR evaluation Inputs'!Q7='Methodology Reference'!$N$11,'Methodology Reference'!$L$11,
IF('3. a) CDR evaluation Inputs'!Q7='Methodology Reference'!$N$12,'Methodology Reference'!$L$12,
IF('3. a) CDR evaluation Inputs'!Q7='Methodology Reference'!$N$13,'Methodology Reference'!$L$13,
IF('3. a) CDR evaluation Inputs'!Q7='Methodology Reference'!$N$14,'Methodology Reference'!$L$14,"N/A"))))))))))</f>
        <v>&gt;102</v>
      </c>
      <c r="T7" s="53" t="s">
        <v>88</v>
      </c>
      <c r="U7" s="161"/>
      <c r="V7" s="49">
        <v>2</v>
      </c>
      <c r="W7" s="46" t="str">
        <f>IF('3. a) CDR evaluation Inputs'!V7='Methodology Reference'!$Q$5,'Methodology Reference'!$P$5,
IF('3. a) CDR evaluation Inputs'!V7='Methodology Reference'!$Q$6,'Methodology Reference'!$P$6,
IF('3. a) CDR evaluation Inputs'!V7='Methodology Reference'!$Q$7,'Methodology Reference'!$P$7,
IF('3. a) CDR evaluation Inputs'!V7='Methodology Reference'!$Q$8,'Methodology Reference'!$P$8,
IF('3. a) CDR evaluation Inputs'!V7='Methodology Reference'!$Q$9,'Methodology Reference'!$P$9,
IF('3. a) CDR evaluation Inputs'!V7='Methodology Reference'!$Q$10,'Methodology Reference'!$P$10,
IF('3. a) CDR evaluation Inputs'!V7='Methodology Reference'!$Q$11,'Methodology Reference'!$P$11,
IF('3. a) CDR evaluation Inputs'!V7='Methodology Reference'!$Q$12,'Methodology Reference'!$P$12,
IF('3. a) CDR evaluation Inputs'!V7='Methodology Reference'!$Q$13,'Methodology Reference'!$P$13,
IF('3. a) CDR evaluation Inputs'!V7='Methodology Reference'!$Q$14,'Methodology Reference'!$P$14,"N/A"))))))))))</f>
        <v>Low</v>
      </c>
      <c r="X7" s="55" t="s">
        <v>107</v>
      </c>
      <c r="Y7" s="161"/>
      <c r="Z7" s="49">
        <v>3</v>
      </c>
      <c r="AA7" s="46" t="str">
        <f>IF('3. a) CDR evaluation Inputs'!Z7='Methodology Reference'!$T$5,'Methodology Reference'!$S$5,
IF('3. a) CDR evaluation Inputs'!Z7='Methodology Reference'!$T$6,'Methodology Reference'!$S$6,
IF('3. a) CDR evaluation Inputs'!Z7='Methodology Reference'!$T$7,'Methodology Reference'!$S$7,
IF('3. a) CDR evaluation Inputs'!Z7='Methodology Reference'!$T$8,'Methodology Reference'!$S$8,
IF('3. a) CDR evaluation Inputs'!Z7='Methodology Reference'!$T$9,'Methodology Reference'!$S$9,
IF('3. a) CDR evaluation Inputs'!Z7='Methodology Reference'!$T$10,'Methodology Reference'!$S$10,
IF('3. a) CDR evaluation Inputs'!Z7='Methodology Reference'!$T$11,'Methodology Reference'!$S$11,
IF('3. a) CDR evaluation Inputs'!Z7='Methodology Reference'!$T$12,'Methodology Reference'!$S$12,
IF('3. a) CDR evaluation Inputs'!Z7='Methodology Reference'!$T$13,'Methodology Reference'!$S$13,
IF('3. a) CDR evaluation Inputs'!Z7='Methodology Reference'!$T$14,'Methodology Reference'!$S$14,"N/A"))))))))))</f>
        <v>Low</v>
      </c>
      <c r="AB7" s="55" t="s">
        <v>108</v>
      </c>
      <c r="AC7" s="167"/>
      <c r="AD7" s="49" t="s">
        <v>94</v>
      </c>
      <c r="AE7" s="49" t="s">
        <v>97</v>
      </c>
      <c r="AF7" s="153">
        <f>IF(AD7='Methodology Reference'!$V$5,'Methodology Reference'!$W$5,
IF(AD7='Methodology Reference'!$V$6,'Methodology Reference'!$W$6,
IF(AD7='Methodology Reference'!$V$7,'Methodology Reference'!$W$7,
IF(AD7='Methodology Reference'!$V$8,'Methodology Reference'!$W$8,0))))-
(5-IF(AE7='Methodology Reference'!$V$5,'Methodology Reference'!$X$5,
IF(AE7='Methodology Reference'!$V$6,'Methodology Reference'!$X$6,
IF(AE7='Methodology Reference'!$V$7,'Methodology Reference'!$X$7,
IF(AE7='Methodology Reference'!$V$8,'Methodology Reference'!$X$8,0)))))</f>
        <v>6.6666666666666679</v>
      </c>
      <c r="AG7" s="154" t="s">
        <v>109</v>
      </c>
      <c r="AH7" s="167"/>
      <c r="AI7" s="49" t="s">
        <v>94</v>
      </c>
      <c r="AJ7" s="49" t="s">
        <v>93</v>
      </c>
      <c r="AK7" s="44">
        <f>IF(AI7='Methodology Reference'!$V$5,'Methodology Reference'!$W$5,
IF(AI7='Methodology Reference'!$V$6,'Methodology Reference'!$W$6,
IF(AI7='Methodology Reference'!$V$7,'Methodology Reference'!$W$7,
IF(AI7='Methodology Reference'!$V$8,'Methodology Reference'!$W$8,0))))-
(5-IF(AJ7='Methodology Reference'!$V$5,'Methodology Reference'!$X$5,
IF(AJ7='Methodology Reference'!$V$6,'Methodology Reference'!$X$6,
IF(AJ7='Methodology Reference'!$V$7,'Methodology Reference'!$X$7,
IF(AJ7='Methodology Reference'!$V$8,'Methodology Reference'!$X$8,0)))))</f>
        <v>8.3333333333333339</v>
      </c>
      <c r="AL7" s="55" t="s">
        <v>110</v>
      </c>
      <c r="AM7" s="167"/>
      <c r="AN7" s="49" t="s">
        <v>102</v>
      </c>
      <c r="AO7" s="49" t="s">
        <v>93</v>
      </c>
      <c r="AP7" s="44">
        <f>IF(AN7='Methodology Reference'!$V$5,'Methodology Reference'!$W$5,
IF(AN7='Methodology Reference'!$V$6,'Methodology Reference'!$W$6,
IF(AN7='Methodology Reference'!$V$7,'Methodology Reference'!$W$7,
IF(AN7='Methodology Reference'!$V$8,'Methodology Reference'!$W$8,0))))-
(5-IF(AO7='Methodology Reference'!$V$5,'Methodology Reference'!$X$5,
IF(AO7='Methodology Reference'!$V$6,'Methodology Reference'!$X$6,
IF(AO7='Methodology Reference'!$V$7,'Methodology Reference'!$X$7,
IF(AO7='Methodology Reference'!$V$8,'Methodology Reference'!$X$8,0)))))</f>
        <v>10</v>
      </c>
      <c r="AQ7" s="55" t="s">
        <v>111</v>
      </c>
    </row>
    <row r="8" spans="3:43" ht="134.4" customHeight="1" x14ac:dyDescent="0.3">
      <c r="C8" s="15" t="str">
        <f>'1. CDR Selection'!D7</f>
        <v>Low temperature biochar</v>
      </c>
      <c r="D8" s="164"/>
      <c r="E8" s="49">
        <v>6.5</v>
      </c>
      <c r="F8" s="45">
        <f>E8*10/('Methodology Reference'!$C$5-'Methodology Reference'!$B$5)</f>
        <v>7.2222222222222223</v>
      </c>
      <c r="G8" s="51" t="s">
        <v>112</v>
      </c>
      <c r="H8" s="161"/>
      <c r="I8" s="49">
        <v>107</v>
      </c>
      <c r="J8" s="46">
        <f>IF(I8&gt;'Methodology Reference'!$F$5,'Methodology Reference'!$G$5,
IF(AND(I8&gt;'Methodology Reference'!$F$6,I8&lt;='Methodology Reference'!$E$6),'Methodology Reference'!$G$6,
IF(AND(I8&gt;'Methodology Reference'!$F$7,I8&lt;='Methodology Reference'!$E$7),'Methodology Reference'!$G$8,
IF(AND(I8&gt;'Methodology Reference'!$F$8,I8&lt;='Methodology Reference'!$E$8),'Methodology Reference'!$G$8,
IF(AND(I8&gt;'Methodology Reference'!$F$9,I8&lt;='Methodology Reference'!$E$9),'Methodology Reference'!$G$9,
IF(AND(I8&gt;'Methodology Reference'!$F$10,I8&lt;='Methodology Reference'!$E$10),'Methodology Reference'!$G$10,
IF(AND(I8&gt;'Methodology Reference'!$F$11,I8&lt;='Methodology Reference'!$E$11),'Methodology Reference'!$G$11,
IF(AND(I8&gt;'Methodology Reference'!$F$12,I8&lt;='Methodology Reference'!$E$12),'Methodology Reference'!$G$12,
IF(AND(I8&gt;'Methodology Reference'!$F$13,I8&lt;='Methodology Reference'!$E$13),'Methodology Reference'!$G$13,
IF(I8&lt;='Methodology Reference'!$E$14,'Methodology Reference'!$G$14,0))))))))))</f>
        <v>9</v>
      </c>
      <c r="K8" s="53"/>
      <c r="L8" s="161"/>
      <c r="M8" s="49">
        <v>6</v>
      </c>
      <c r="N8" s="46" t="str">
        <f>IF('3. a) CDR evaluation Inputs'!M8='Methodology Reference'!$J$5,'Methodology Reference'!$I$5,
IF('3. a) CDR evaluation Inputs'!M8='Methodology Reference'!$J$6,'Methodology Reference'!$I$6,
IF('3. a) CDR evaluation Inputs'!M8='Methodology Reference'!$J$7,'Methodology Reference'!$I$7,
IF('3. a) CDR evaluation Inputs'!M8='Methodology Reference'!$J$8,'Methodology Reference'!$I$8,
IF('3. a) CDR evaluation Inputs'!M8='Methodology Reference'!$J$9,'Methodology Reference'!$I$9,
IF('3. a) CDR evaluation Inputs'!M8='Methodology Reference'!$J$10,'Methodology Reference'!$I$10,
IF('3. a) CDR evaluation Inputs'!M8='Methodology Reference'!$J$11,'Methodology Reference'!$I$11,
IF('3. a) CDR evaluation Inputs'!M8='Methodology Reference'!$J$12,'Methodology Reference'!$I$12,
IF('3. a) CDR evaluation Inputs'!M8='Methodology Reference'!$J$13,'Methodology Reference'!$I$13,
IF('3. a) CDR evaluation Inputs'!M8='Methodology Reference'!$J$14,'Methodology Reference'!$I$14,"N/A"))))))))))</f>
        <v>Moderate-high</v>
      </c>
      <c r="O8" s="55" t="s">
        <v>113</v>
      </c>
      <c r="P8" s="161"/>
      <c r="Q8" s="49">
        <v>3</v>
      </c>
      <c r="R8" s="46" t="str">
        <f>IF('3. a) CDR evaluation Inputs'!Q8='Methodology Reference'!$N$5,'Methodology Reference'!$M$5,
IF('3. a) CDR evaluation Inputs'!Q8='Methodology Reference'!$N$6,'Methodology Reference'!$M$6,
IF('3. a) CDR evaluation Inputs'!Q8='Methodology Reference'!$N$7,'Methodology Reference'!$M$7,
IF('3. a) CDR evaluation Inputs'!Q8='Methodology Reference'!$N$8,'Methodology Reference'!$M$8,
IF('3. a) CDR evaluation Inputs'!Q8='Methodology Reference'!$N$9,'Methodology Reference'!$M$9,
IF('3. a) CDR evaluation Inputs'!Q8='Methodology Reference'!$N$10,'Methodology Reference'!$M$10,
IF('3. a) CDR evaluation Inputs'!Q8='Methodology Reference'!$N$11,'Methodology Reference'!$M$11,
IF('3. a) CDR evaluation Inputs'!Q8='Methodology Reference'!$N$12,'Methodology Reference'!$M$12,
IF('3. a) CDR evaluation Inputs'!Q8='Methodology Reference'!$N$13,'Methodology Reference'!$M$13,
IF('3. a) CDR evaluation Inputs'!Q8='Methodology Reference'!$N$14,'Methodology Reference'!$M$14,"N/A"))))))))))</f>
        <v>Low</v>
      </c>
      <c r="S8" s="47" t="str">
        <f>IF('3. a) CDR evaluation Inputs'!Q8='Methodology Reference'!$N$5,'Methodology Reference'!$L$5,
IF('3. a) CDR evaluation Inputs'!Q8='Methodology Reference'!$N$6,'Methodology Reference'!$L$6,
IF('3. a) CDR evaluation Inputs'!Q8='Methodology Reference'!$N$7,'Methodology Reference'!$L$7,
IF('3. a) CDR evaluation Inputs'!Q8='Methodology Reference'!$N$8,'Methodology Reference'!$L$8,
IF('3. a) CDR evaluation Inputs'!Q8='Methodology Reference'!$N$9,'Methodology Reference'!$L$9,
IF('3. a) CDR evaluation Inputs'!Q8='Methodology Reference'!$N$10,'Methodology Reference'!$L$10,
IF('3. a) CDR evaluation Inputs'!Q8='Methodology Reference'!$N$11,'Methodology Reference'!$L$11,
IF('3. a) CDR evaluation Inputs'!Q8='Methodology Reference'!$N$12,'Methodology Reference'!$L$12,
IF('3. a) CDR evaluation Inputs'!Q8='Methodology Reference'!$N$13,'Methodology Reference'!$L$13,
IF('3. a) CDR evaluation Inputs'!Q8='Methodology Reference'!$N$14,'Methodology Reference'!$L$14,"N/A"))))))))))</f>
        <v>&gt;102</v>
      </c>
      <c r="T8" s="53" t="s">
        <v>114</v>
      </c>
      <c r="U8" s="161"/>
      <c r="V8" s="49">
        <v>10</v>
      </c>
      <c r="W8" s="46" t="str">
        <f>IF('3. a) CDR evaluation Inputs'!V8='Methodology Reference'!$Q$5,'Methodology Reference'!$P$5,
IF('3. a) CDR evaluation Inputs'!V8='Methodology Reference'!$Q$6,'Methodology Reference'!$P$6,
IF('3. a) CDR evaluation Inputs'!V8='Methodology Reference'!$Q$7,'Methodology Reference'!$P$7,
IF('3. a) CDR evaluation Inputs'!V8='Methodology Reference'!$Q$8,'Methodology Reference'!$P$8,
IF('3. a) CDR evaluation Inputs'!V8='Methodology Reference'!$Q$9,'Methodology Reference'!$P$9,
IF('3. a) CDR evaluation Inputs'!V8='Methodology Reference'!$Q$10,'Methodology Reference'!$P$10,
IF('3. a) CDR evaluation Inputs'!V8='Methodology Reference'!$Q$11,'Methodology Reference'!$P$11,
IF('3. a) CDR evaluation Inputs'!V8='Methodology Reference'!$Q$12,'Methodology Reference'!$P$12,
IF('3. a) CDR evaluation Inputs'!V8='Methodology Reference'!$Q$13,'Methodology Reference'!$P$13,
IF('3. a) CDR evaluation Inputs'!V8='Methodology Reference'!$Q$14,'Methodology Reference'!$P$14,"N/A"))))))))))</f>
        <v>Very high</v>
      </c>
      <c r="X8" s="55" t="s">
        <v>115</v>
      </c>
      <c r="Y8" s="161"/>
      <c r="Z8" s="49">
        <v>5</v>
      </c>
      <c r="AA8" s="46" t="str">
        <f>IF('3. a) CDR evaluation Inputs'!Z8='Methodology Reference'!$T$5,'Methodology Reference'!$S$5,
IF('3. a) CDR evaluation Inputs'!Z8='Methodology Reference'!$T$6,'Methodology Reference'!$S$6,
IF('3. a) CDR evaluation Inputs'!Z8='Methodology Reference'!$T$7,'Methodology Reference'!$S$7,
IF('3. a) CDR evaluation Inputs'!Z8='Methodology Reference'!$T$8,'Methodology Reference'!$S$8,
IF('3. a) CDR evaluation Inputs'!Z8='Methodology Reference'!$T$9,'Methodology Reference'!$S$9,
IF('3. a) CDR evaluation Inputs'!Z8='Methodology Reference'!$T$10,'Methodology Reference'!$S$10,
IF('3. a) CDR evaluation Inputs'!Z8='Methodology Reference'!$T$11,'Methodology Reference'!$S$11,
IF('3. a) CDR evaluation Inputs'!Z8='Methodology Reference'!$T$12,'Methodology Reference'!$S$12,
IF('3. a) CDR evaluation Inputs'!Z8='Methodology Reference'!$T$13,'Methodology Reference'!$S$13,
IF('3. a) CDR evaluation Inputs'!Z8='Methodology Reference'!$T$14,'Methodology Reference'!$S$14,"N/A"))))))))))</f>
        <v>Moderate</v>
      </c>
      <c r="AB8" s="55" t="s">
        <v>116</v>
      </c>
      <c r="AC8" s="167"/>
      <c r="AD8" s="49" t="s">
        <v>94</v>
      </c>
      <c r="AE8" s="49" t="s">
        <v>97</v>
      </c>
      <c r="AF8" s="153">
        <f>IF(AD8='Methodology Reference'!$V$5,'Methodology Reference'!$W$5,
IF(AD8='Methodology Reference'!$V$6,'Methodology Reference'!$W$6,
IF(AD8='Methodology Reference'!$V$7,'Methodology Reference'!$W$7,
IF(AD8='Methodology Reference'!$V$8,'Methodology Reference'!$W$8,0))))-
(5-IF(AE8='Methodology Reference'!$V$5,'Methodology Reference'!$X$5,
IF(AE8='Methodology Reference'!$V$6,'Methodology Reference'!$X$6,
IF(AE8='Methodology Reference'!$V$7,'Methodology Reference'!$X$7,
IF(AE8='Methodology Reference'!$V$8,'Methodology Reference'!$X$8,0)))))</f>
        <v>6.6666666666666679</v>
      </c>
      <c r="AG8" s="154" t="s">
        <v>117</v>
      </c>
      <c r="AH8" s="167"/>
      <c r="AI8" s="49" t="s">
        <v>94</v>
      </c>
      <c r="AJ8" s="49" t="s">
        <v>97</v>
      </c>
      <c r="AK8" s="44">
        <f>IF(AI8='Methodology Reference'!$V$5,'Methodology Reference'!$W$5,
IF(AI8='Methodology Reference'!$V$6,'Methodology Reference'!$W$6,
IF(AI8='Methodology Reference'!$V$7,'Methodology Reference'!$W$7,
IF(AI8='Methodology Reference'!$V$8,'Methodology Reference'!$W$8,0))))-
(5-IF(AJ8='Methodology Reference'!$V$5,'Methodology Reference'!$X$5,
IF(AJ8='Methodology Reference'!$V$6,'Methodology Reference'!$X$6,
IF(AJ8='Methodology Reference'!$V$7,'Methodology Reference'!$X$7,
IF(AJ8='Methodology Reference'!$V$8,'Methodology Reference'!$X$8,0)))))</f>
        <v>6.6666666666666679</v>
      </c>
      <c r="AL8" s="55" t="s">
        <v>118</v>
      </c>
      <c r="AM8" s="167"/>
      <c r="AN8" s="49" t="s">
        <v>97</v>
      </c>
      <c r="AO8" s="49" t="s">
        <v>93</v>
      </c>
      <c r="AP8" s="44">
        <f>IF(AN8='Methodology Reference'!$V$5,'Methodology Reference'!$W$5,
IF(AN8='Methodology Reference'!$V$6,'Methodology Reference'!$W$6,
IF(AN8='Methodology Reference'!$V$7,'Methodology Reference'!$W$7,
IF(AN8='Methodology Reference'!$V$8,'Methodology Reference'!$W$8,0))))-
(5-IF(AO8='Methodology Reference'!$V$5,'Methodology Reference'!$X$5,
IF(AO8='Methodology Reference'!$V$6,'Methodology Reference'!$X$6,
IF(AO8='Methodology Reference'!$V$7,'Methodology Reference'!$X$7,
IF(AO8='Methodology Reference'!$V$8,'Methodology Reference'!$X$8,0)))))</f>
        <v>6.666666666666667</v>
      </c>
      <c r="AQ8" s="55" t="s">
        <v>119</v>
      </c>
    </row>
    <row r="9" spans="3:43" ht="134.4" customHeight="1" x14ac:dyDescent="0.3">
      <c r="C9" s="15" t="str">
        <f>'1. CDR Selection'!D8</f>
        <v>High temperature biochar</v>
      </c>
      <c r="D9" s="164"/>
      <c r="E9" s="49">
        <v>6.5</v>
      </c>
      <c r="F9" s="45">
        <f>E9*10/('Methodology Reference'!$C$5-'Methodology Reference'!$B$5)</f>
        <v>7.2222222222222223</v>
      </c>
      <c r="G9" s="51" t="s">
        <v>112</v>
      </c>
      <c r="H9" s="161"/>
      <c r="I9" s="49">
        <f>AVERAGE(270,565)</f>
        <v>417.5</v>
      </c>
      <c r="J9" s="46">
        <f>IF(I9&gt;'Methodology Reference'!$F$5,'Methodology Reference'!$G$5,
IF(AND(I9&gt;'Methodology Reference'!$F$6,I9&lt;='Methodology Reference'!$E$6),'Methodology Reference'!$G$6,
IF(AND(I9&gt;'Methodology Reference'!$F$7,I9&lt;='Methodology Reference'!$E$7),'Methodology Reference'!$G$8,
IF(AND(I9&gt;'Methodology Reference'!$F$8,I9&lt;='Methodology Reference'!$E$8),'Methodology Reference'!$G$8,
IF(AND(I9&gt;'Methodology Reference'!$F$9,I9&lt;='Methodology Reference'!$E$9),'Methodology Reference'!$G$9,
IF(AND(I9&gt;'Methodology Reference'!$F$10,I9&lt;='Methodology Reference'!$E$10),'Methodology Reference'!$G$10,
IF(AND(I9&gt;'Methodology Reference'!$F$11,I9&lt;='Methodology Reference'!$E$11),'Methodology Reference'!$G$11,
IF(AND(I9&gt;'Methodology Reference'!$F$12,I9&lt;='Methodology Reference'!$E$12),'Methodology Reference'!$G$12,
IF(AND(I9&gt;'Methodology Reference'!$F$13,I9&lt;='Methodology Reference'!$E$13),'Methodology Reference'!$G$13,
IF(I9&lt;='Methodology Reference'!$E$14,'Methodology Reference'!$G$14,0))))))))))</f>
        <v>6</v>
      </c>
      <c r="K9" s="53"/>
      <c r="L9" s="161"/>
      <c r="M9" s="49">
        <v>6</v>
      </c>
      <c r="N9" s="46" t="str">
        <f>IF('3. a) CDR evaluation Inputs'!M9='Methodology Reference'!$J$5,'Methodology Reference'!$I$5,
IF('3. a) CDR evaluation Inputs'!M9='Methodology Reference'!$J$6,'Methodology Reference'!$I$6,
IF('3. a) CDR evaluation Inputs'!M9='Methodology Reference'!$J$7,'Methodology Reference'!$I$7,
IF('3. a) CDR evaluation Inputs'!M9='Methodology Reference'!$J$8,'Methodology Reference'!$I$8,
IF('3. a) CDR evaluation Inputs'!M9='Methodology Reference'!$J$9,'Methodology Reference'!$I$9,
IF('3. a) CDR evaluation Inputs'!M9='Methodology Reference'!$J$10,'Methodology Reference'!$I$10,
IF('3. a) CDR evaluation Inputs'!M9='Methodology Reference'!$J$11,'Methodology Reference'!$I$11,
IF('3. a) CDR evaluation Inputs'!M9='Methodology Reference'!$J$12,'Methodology Reference'!$I$12,
IF('3. a) CDR evaluation Inputs'!M9='Methodology Reference'!$J$13,'Methodology Reference'!$I$13,
IF('3. a) CDR evaluation Inputs'!M9='Methodology Reference'!$J$14,'Methodology Reference'!$I$14,"N/A"))))))))))</f>
        <v>Moderate-high</v>
      </c>
      <c r="O9" s="55" t="s">
        <v>113</v>
      </c>
      <c r="P9" s="161"/>
      <c r="Q9" s="49">
        <v>6</v>
      </c>
      <c r="R9" s="46" t="str">
        <f>IF('3. a) CDR evaluation Inputs'!Q9='Methodology Reference'!$N$5,'Methodology Reference'!$M$5,
IF('3. a) CDR evaluation Inputs'!Q9='Methodology Reference'!$N$6,'Methodology Reference'!$M$6,
IF('3. a) CDR evaluation Inputs'!Q9='Methodology Reference'!$N$7,'Methodology Reference'!$M$7,
IF('3. a) CDR evaluation Inputs'!Q9='Methodology Reference'!$N$8,'Methodology Reference'!$M$8,
IF('3. a) CDR evaluation Inputs'!Q9='Methodology Reference'!$N$9,'Methodology Reference'!$M$9,
IF('3. a) CDR evaluation Inputs'!Q9='Methodology Reference'!$N$10,'Methodology Reference'!$M$10,
IF('3. a) CDR evaluation Inputs'!Q9='Methodology Reference'!$N$11,'Methodology Reference'!$M$11,
IF('3. a) CDR evaluation Inputs'!Q9='Methodology Reference'!$N$12,'Methodology Reference'!$M$12,
IF('3. a) CDR evaluation Inputs'!Q9='Methodology Reference'!$N$13,'Methodology Reference'!$M$13,
IF('3. a) CDR evaluation Inputs'!Q9='Methodology Reference'!$N$14,'Methodology Reference'!$M$14,"N/A"))))))))))</f>
        <v>Moderate-high</v>
      </c>
      <c r="S9" s="47" t="str">
        <f>IF('3. a) CDR evaluation Inputs'!Q9='Methodology Reference'!$N$5,'Methodology Reference'!$L$5,
IF('3. a) CDR evaluation Inputs'!Q9='Methodology Reference'!$N$6,'Methodology Reference'!$L$6,
IF('3. a) CDR evaluation Inputs'!Q9='Methodology Reference'!$N$7,'Methodology Reference'!$L$7,
IF('3. a) CDR evaluation Inputs'!Q9='Methodology Reference'!$N$8,'Methodology Reference'!$L$8,
IF('3. a) CDR evaluation Inputs'!Q9='Methodology Reference'!$N$9,'Methodology Reference'!$L$9,
IF('3. a) CDR evaluation Inputs'!Q9='Methodology Reference'!$N$10,'Methodology Reference'!$L$10,
IF('3. a) CDR evaluation Inputs'!Q9='Methodology Reference'!$N$11,'Methodology Reference'!$L$11,
IF('3. a) CDR evaluation Inputs'!Q9='Methodology Reference'!$N$12,'Methodology Reference'!$L$12,
IF('3. a) CDR evaluation Inputs'!Q9='Methodology Reference'!$N$13,'Methodology Reference'!$L$13,
IF('3. a) CDR evaluation Inputs'!Q9='Methodology Reference'!$N$14,'Methodology Reference'!$L$14,"N/A"))))))))))</f>
        <v>&gt;103</v>
      </c>
      <c r="T9" s="55" t="s">
        <v>120</v>
      </c>
      <c r="U9" s="161"/>
      <c r="V9" s="49">
        <v>10</v>
      </c>
      <c r="W9" s="46" t="str">
        <f>IF('3. a) CDR evaluation Inputs'!V9='Methodology Reference'!$Q$5,'Methodology Reference'!$P$5,
IF('3. a) CDR evaluation Inputs'!V9='Methodology Reference'!$Q$6,'Methodology Reference'!$P$6,
IF('3. a) CDR evaluation Inputs'!V9='Methodology Reference'!$Q$7,'Methodology Reference'!$P$7,
IF('3. a) CDR evaluation Inputs'!V9='Methodology Reference'!$Q$8,'Methodology Reference'!$P$8,
IF('3. a) CDR evaluation Inputs'!V9='Methodology Reference'!$Q$9,'Methodology Reference'!$P$9,
IF('3. a) CDR evaluation Inputs'!V9='Methodology Reference'!$Q$10,'Methodology Reference'!$P$10,
IF('3. a) CDR evaluation Inputs'!V9='Methodology Reference'!$Q$11,'Methodology Reference'!$P$11,
IF('3. a) CDR evaluation Inputs'!V9='Methodology Reference'!$Q$12,'Methodology Reference'!$P$12,
IF('3. a) CDR evaluation Inputs'!V9='Methodology Reference'!$Q$13,'Methodology Reference'!$P$13,
IF('3. a) CDR evaluation Inputs'!V9='Methodology Reference'!$Q$14,'Methodology Reference'!$P$14,"N/A"))))))))))</f>
        <v>Very high</v>
      </c>
      <c r="X9" s="55" t="s">
        <v>115</v>
      </c>
      <c r="Y9" s="161"/>
      <c r="Z9" s="49">
        <v>6</v>
      </c>
      <c r="AA9" s="46" t="str">
        <f>IF('3. a) CDR evaluation Inputs'!Z9='Methodology Reference'!$T$5,'Methodology Reference'!$S$5,
IF('3. a) CDR evaluation Inputs'!Z9='Methodology Reference'!$T$6,'Methodology Reference'!$S$6,
IF('3. a) CDR evaluation Inputs'!Z9='Methodology Reference'!$T$7,'Methodology Reference'!$S$7,
IF('3. a) CDR evaluation Inputs'!Z9='Methodology Reference'!$T$8,'Methodology Reference'!$S$8,
IF('3. a) CDR evaluation Inputs'!Z9='Methodology Reference'!$T$9,'Methodology Reference'!$S$9,
IF('3. a) CDR evaluation Inputs'!Z9='Methodology Reference'!$T$10,'Methodology Reference'!$S$10,
IF('3. a) CDR evaluation Inputs'!Z9='Methodology Reference'!$T$11,'Methodology Reference'!$S$11,
IF('3. a) CDR evaluation Inputs'!Z9='Methodology Reference'!$T$12,'Methodology Reference'!$S$12,
IF('3. a) CDR evaluation Inputs'!Z9='Methodology Reference'!$T$13,'Methodology Reference'!$S$13,
IF('3. a) CDR evaluation Inputs'!Z9='Methodology Reference'!$T$14,'Methodology Reference'!$S$14,"N/A"))))))))))</f>
        <v>Moderate-high</v>
      </c>
      <c r="AB9" s="55" t="s">
        <v>121</v>
      </c>
      <c r="AC9" s="167"/>
      <c r="AD9" s="49" t="s">
        <v>94</v>
      </c>
      <c r="AE9" s="49" t="s">
        <v>97</v>
      </c>
      <c r="AF9" s="153">
        <f>IF(AD9='Methodology Reference'!$V$5,'Methodology Reference'!$W$5,
IF(AD9='Methodology Reference'!$V$6,'Methodology Reference'!$W$6,
IF(AD9='Methodology Reference'!$V$7,'Methodology Reference'!$W$7,
IF(AD9='Methodology Reference'!$V$8,'Methodology Reference'!$W$8,0))))-
(5-IF(AE9='Methodology Reference'!$V$5,'Methodology Reference'!$X$5,
IF(AE9='Methodology Reference'!$V$6,'Methodology Reference'!$X$6,
IF(AE9='Methodology Reference'!$V$7,'Methodology Reference'!$X$7,
IF(AE9='Methodology Reference'!$V$8,'Methodology Reference'!$X$8,0)))))</f>
        <v>6.6666666666666679</v>
      </c>
      <c r="AG9" s="154" t="s">
        <v>117</v>
      </c>
      <c r="AH9" s="167"/>
      <c r="AI9" s="49" t="s">
        <v>94</v>
      </c>
      <c r="AJ9" s="49" t="s">
        <v>97</v>
      </c>
      <c r="AK9" s="44">
        <f>IF(AI9='Methodology Reference'!$V$5,'Methodology Reference'!$W$5,
IF(AI9='Methodology Reference'!$V$6,'Methodology Reference'!$W$6,
IF(AI9='Methodology Reference'!$V$7,'Methodology Reference'!$W$7,
IF(AI9='Methodology Reference'!$V$8,'Methodology Reference'!$W$8,0))))-
(5-IF(AJ9='Methodology Reference'!$V$5,'Methodology Reference'!$X$5,
IF(AJ9='Methodology Reference'!$V$6,'Methodology Reference'!$X$6,
IF(AJ9='Methodology Reference'!$V$7,'Methodology Reference'!$X$7,
IF(AJ9='Methodology Reference'!$V$8,'Methodology Reference'!$X$8,0)))))</f>
        <v>6.6666666666666679</v>
      </c>
      <c r="AL9" s="55" t="s">
        <v>118</v>
      </c>
      <c r="AM9" s="167"/>
      <c r="AN9" s="49" t="s">
        <v>97</v>
      </c>
      <c r="AO9" s="49" t="s">
        <v>93</v>
      </c>
      <c r="AP9" s="44">
        <f>IF(AN9='Methodology Reference'!$V$5,'Methodology Reference'!$W$5,
IF(AN9='Methodology Reference'!$V$6,'Methodology Reference'!$W$6,
IF(AN9='Methodology Reference'!$V$7,'Methodology Reference'!$W$7,
IF(AN9='Methodology Reference'!$V$8,'Methodology Reference'!$W$8,0))))-
(5-IF(AO9='Methodology Reference'!$V$5,'Methodology Reference'!$X$5,
IF(AO9='Methodology Reference'!$V$6,'Methodology Reference'!$X$6,
IF(AO9='Methodology Reference'!$V$7,'Methodology Reference'!$X$7,
IF(AO9='Methodology Reference'!$V$8,'Methodology Reference'!$X$8,0)))))</f>
        <v>6.666666666666667</v>
      </c>
      <c r="AQ9" s="55" t="s">
        <v>122</v>
      </c>
    </row>
    <row r="10" spans="3:43" ht="155.1" customHeight="1" x14ac:dyDescent="0.3">
      <c r="C10" s="15" t="str">
        <f>'1. CDR Selection'!D9</f>
        <v>BECCS with no agricultural expansion</v>
      </c>
      <c r="D10" s="164"/>
      <c r="E10" s="49">
        <v>7.2</v>
      </c>
      <c r="F10" s="45">
        <f>E10*10/('Methodology Reference'!$C$5-'Methodology Reference'!$B$5)</f>
        <v>8</v>
      </c>
      <c r="G10" s="51" t="s">
        <v>123</v>
      </c>
      <c r="H10" s="161"/>
      <c r="I10" s="49">
        <v>300</v>
      </c>
      <c r="J10" s="46">
        <f>IF(I10&gt;'Methodology Reference'!$F$5,'Methodology Reference'!$G$5,
IF(AND(I10&gt;'Methodology Reference'!$F$6,I10&lt;='Methodology Reference'!$E$6),'Methodology Reference'!$G$6,
IF(AND(I10&gt;'Methodology Reference'!$F$7,I10&lt;='Methodology Reference'!$E$7),'Methodology Reference'!$G$8,
IF(AND(I10&gt;'Methodology Reference'!$F$8,I10&lt;='Methodology Reference'!$E$8),'Methodology Reference'!$G$8,
IF(AND(I10&gt;'Methodology Reference'!$F$9,I10&lt;='Methodology Reference'!$E$9),'Methodology Reference'!$G$9,
IF(AND(I10&gt;'Methodology Reference'!$F$10,I10&lt;='Methodology Reference'!$E$10),'Methodology Reference'!$G$10,
IF(AND(I10&gt;'Methodology Reference'!$F$11,I10&lt;='Methodology Reference'!$E$11),'Methodology Reference'!$G$11,
IF(AND(I10&gt;'Methodology Reference'!$F$12,I10&lt;='Methodology Reference'!$E$12),'Methodology Reference'!$G$12,
IF(AND(I10&gt;'Methodology Reference'!$F$13,I10&lt;='Methodology Reference'!$E$13),'Methodology Reference'!$G$13,
IF(I10&lt;='Methodology Reference'!$E$14,'Methodology Reference'!$G$14,0))))))))))</f>
        <v>7</v>
      </c>
      <c r="K10" s="53"/>
      <c r="L10" s="161"/>
      <c r="M10" s="49">
        <v>6</v>
      </c>
      <c r="N10" s="46" t="str">
        <f>IF('3. a) CDR evaluation Inputs'!M10='Methodology Reference'!$J$5,'Methodology Reference'!$I$5,
IF('3. a) CDR evaluation Inputs'!M10='Methodology Reference'!$J$6,'Methodology Reference'!$I$6,
IF('3. a) CDR evaluation Inputs'!M10='Methodology Reference'!$J$7,'Methodology Reference'!$I$7,
IF('3. a) CDR evaluation Inputs'!M10='Methodology Reference'!$J$8,'Methodology Reference'!$I$8,
IF('3. a) CDR evaluation Inputs'!M10='Methodology Reference'!$J$9,'Methodology Reference'!$I$9,
IF('3. a) CDR evaluation Inputs'!M10='Methodology Reference'!$J$10,'Methodology Reference'!$I$10,
IF('3. a) CDR evaluation Inputs'!M10='Methodology Reference'!$J$11,'Methodology Reference'!$I$11,
IF('3. a) CDR evaluation Inputs'!M10='Methodology Reference'!$J$12,'Methodology Reference'!$I$12,
IF('3. a) CDR evaluation Inputs'!M10='Methodology Reference'!$J$13,'Methodology Reference'!$I$13,
IF('3. a) CDR evaluation Inputs'!M10='Methodology Reference'!$J$14,'Methodology Reference'!$I$14,"N/A"))))))))))</f>
        <v>Moderate-high</v>
      </c>
      <c r="O10" s="55" t="s">
        <v>124</v>
      </c>
      <c r="P10" s="161"/>
      <c r="Q10" s="49">
        <v>9</v>
      </c>
      <c r="R10" s="46" t="str">
        <f>IF('3. a) CDR evaluation Inputs'!Q10='Methodology Reference'!$N$5,'Methodology Reference'!$M$5,
IF('3. a) CDR evaluation Inputs'!Q10='Methodology Reference'!$N$6,'Methodology Reference'!$M$6,
IF('3. a) CDR evaluation Inputs'!Q10='Methodology Reference'!$N$7,'Methodology Reference'!$M$7,
IF('3. a) CDR evaluation Inputs'!Q10='Methodology Reference'!$N$8,'Methodology Reference'!$M$8,
IF('3. a) CDR evaluation Inputs'!Q10='Methodology Reference'!$N$9,'Methodology Reference'!$M$9,
IF('3. a) CDR evaluation Inputs'!Q10='Methodology Reference'!$N$10,'Methodology Reference'!$M$10,
IF('3. a) CDR evaluation Inputs'!Q10='Methodology Reference'!$N$11,'Methodology Reference'!$M$11,
IF('3. a) CDR evaluation Inputs'!Q10='Methodology Reference'!$N$12,'Methodology Reference'!$M$12,
IF('3. a) CDR evaluation Inputs'!Q10='Methodology Reference'!$N$13,'Methodology Reference'!$M$13,
IF('3. a) CDR evaluation Inputs'!Q10='Methodology Reference'!$N$14,'Methodology Reference'!$M$14,"N/A"))))))))))</f>
        <v>Very high</v>
      </c>
      <c r="S10" s="47" t="str">
        <f>IF('3. a) CDR evaluation Inputs'!Q10='Methodology Reference'!$N$5,'Methodology Reference'!$L$5,
IF('3. a) CDR evaluation Inputs'!Q10='Methodology Reference'!$N$6,'Methodology Reference'!$L$6,
IF('3. a) CDR evaluation Inputs'!Q10='Methodology Reference'!$N$7,'Methodology Reference'!$L$7,
IF('3. a) CDR evaluation Inputs'!Q10='Methodology Reference'!$N$8,'Methodology Reference'!$L$8,
IF('3. a) CDR evaluation Inputs'!Q10='Methodology Reference'!$N$9,'Methodology Reference'!$L$9,
IF('3. a) CDR evaluation Inputs'!Q10='Methodology Reference'!$N$10,'Methodology Reference'!$L$10,
IF('3. a) CDR evaluation Inputs'!Q10='Methodology Reference'!$N$11,'Methodology Reference'!$L$11,
IF('3. a) CDR evaluation Inputs'!Q10='Methodology Reference'!$N$12,'Methodology Reference'!$L$12,
IF('3. a) CDR evaluation Inputs'!Q10='Methodology Reference'!$N$13,'Methodology Reference'!$L$13,
IF('3. a) CDR evaluation Inputs'!Q10='Methodology Reference'!$N$14,'Methodology Reference'!$L$14,"N/A"))))))))))</f>
        <v>&gt;104</v>
      </c>
      <c r="T10" s="55" t="s">
        <v>125</v>
      </c>
      <c r="U10" s="161"/>
      <c r="V10" s="49">
        <v>8</v>
      </c>
      <c r="W10" s="46" t="str">
        <f>IF('3. a) CDR evaluation Inputs'!V10='Methodology Reference'!$Q$5,'Methodology Reference'!$P$5,
IF('3. a) CDR evaluation Inputs'!V10='Methodology Reference'!$Q$6,'Methodology Reference'!$P$6,
IF('3. a) CDR evaluation Inputs'!V10='Methodology Reference'!$Q$7,'Methodology Reference'!$P$7,
IF('3. a) CDR evaluation Inputs'!V10='Methodology Reference'!$Q$8,'Methodology Reference'!$P$8,
IF('3. a) CDR evaluation Inputs'!V10='Methodology Reference'!$Q$9,'Methodology Reference'!$P$9,
IF('3. a) CDR evaluation Inputs'!V10='Methodology Reference'!$Q$10,'Methodology Reference'!$P$10,
IF('3. a) CDR evaluation Inputs'!V10='Methodology Reference'!$Q$11,'Methodology Reference'!$P$11,
IF('3. a) CDR evaluation Inputs'!V10='Methodology Reference'!$Q$12,'Methodology Reference'!$P$12,
IF('3. a) CDR evaluation Inputs'!V10='Methodology Reference'!$Q$13,'Methodology Reference'!$P$13,
IF('3. a) CDR evaluation Inputs'!V10='Methodology Reference'!$Q$14,'Methodology Reference'!$P$14,"N/A"))))))))))</f>
        <v>High</v>
      </c>
      <c r="X10" s="55" t="s">
        <v>126</v>
      </c>
      <c r="Y10" s="161"/>
      <c r="Z10" s="49">
        <v>8</v>
      </c>
      <c r="AA10" s="46" t="str">
        <f>IF('3. a) CDR evaluation Inputs'!Z10='Methodology Reference'!$T$5,'Methodology Reference'!$S$5,
IF('3. a) CDR evaluation Inputs'!Z10='Methodology Reference'!$T$6,'Methodology Reference'!$S$6,
IF('3. a) CDR evaluation Inputs'!Z10='Methodology Reference'!$T$7,'Methodology Reference'!$S$7,
IF('3. a) CDR evaluation Inputs'!Z10='Methodology Reference'!$T$8,'Methodology Reference'!$S$8,
IF('3. a) CDR evaluation Inputs'!Z10='Methodology Reference'!$T$9,'Methodology Reference'!$S$9,
IF('3. a) CDR evaluation Inputs'!Z10='Methodology Reference'!$T$10,'Methodology Reference'!$S$10,
IF('3. a) CDR evaluation Inputs'!Z10='Methodology Reference'!$T$11,'Methodology Reference'!$S$11,
IF('3. a) CDR evaluation Inputs'!Z10='Methodology Reference'!$T$12,'Methodology Reference'!$S$12,
IF('3. a) CDR evaluation Inputs'!Z10='Methodology Reference'!$T$13,'Methodology Reference'!$S$13,
IF('3. a) CDR evaluation Inputs'!Z10='Methodology Reference'!$T$14,'Methodology Reference'!$S$14,"N/A"))))))))))</f>
        <v>High</v>
      </c>
      <c r="AB10" s="55" t="s">
        <v>127</v>
      </c>
      <c r="AC10" s="167"/>
      <c r="AD10" s="49" t="s">
        <v>93</v>
      </c>
      <c r="AE10" s="49" t="s">
        <v>97</v>
      </c>
      <c r="AF10" s="153">
        <f>IF(AD10='Methodology Reference'!$V$5,'Methodology Reference'!$W$5,
IF(AD10='Methodology Reference'!$V$6,'Methodology Reference'!$W$6,
IF(AD10='Methodology Reference'!$V$7,'Methodology Reference'!$W$7,
IF(AD10='Methodology Reference'!$V$8,'Methodology Reference'!$W$8,0))))-
(5-IF(AE10='Methodology Reference'!$V$5,'Methodology Reference'!$X$5,
IF(AE10='Methodology Reference'!$V$6,'Methodology Reference'!$X$6,
IF(AE10='Methodology Reference'!$V$7,'Methodology Reference'!$X$7,
IF(AE10='Methodology Reference'!$V$8,'Methodology Reference'!$X$8,0)))))</f>
        <v>3.3333333333333335</v>
      </c>
      <c r="AG10" s="154" t="s">
        <v>128</v>
      </c>
      <c r="AH10" s="167"/>
      <c r="AI10" s="49" t="s">
        <v>102</v>
      </c>
      <c r="AJ10" s="49" t="s">
        <v>97</v>
      </c>
      <c r="AK10" s="44">
        <f>IF(AI10='Methodology Reference'!$V$5,'Methodology Reference'!$W$5,
IF(AI10='Methodology Reference'!$V$6,'Methodology Reference'!$W$6,
IF(AI10='Methodology Reference'!$V$7,'Methodology Reference'!$W$7,
IF(AI10='Methodology Reference'!$V$8,'Methodology Reference'!$W$8,0))))-
(5-IF(AJ10='Methodology Reference'!$V$5,'Methodology Reference'!$X$5,
IF(AJ10='Methodology Reference'!$V$6,'Methodology Reference'!$X$6,
IF(AJ10='Methodology Reference'!$V$7,'Methodology Reference'!$X$7,
IF(AJ10='Methodology Reference'!$V$8,'Methodology Reference'!$X$8,0)))))</f>
        <v>8.3333333333333339</v>
      </c>
      <c r="AL10" s="55" t="s">
        <v>129</v>
      </c>
      <c r="AM10" s="167"/>
      <c r="AN10" s="49" t="s">
        <v>94</v>
      </c>
      <c r="AO10" s="49" t="s">
        <v>97</v>
      </c>
      <c r="AP10" s="44">
        <f>IF(AN10='Methodology Reference'!$V$5,'Methodology Reference'!$W$5,
IF(AN10='Methodology Reference'!$V$6,'Methodology Reference'!$W$6,
IF(AN10='Methodology Reference'!$V$7,'Methodology Reference'!$W$7,
IF(AN10='Methodology Reference'!$V$8,'Methodology Reference'!$W$8,0))))-
(5-IF(AO10='Methodology Reference'!$V$5,'Methodology Reference'!$X$5,
IF(AO10='Methodology Reference'!$V$6,'Methodology Reference'!$X$6,
IF(AO10='Methodology Reference'!$V$7,'Methodology Reference'!$X$7,
IF(AO10='Methodology Reference'!$V$8,'Methodology Reference'!$X$8,0)))))</f>
        <v>6.6666666666666679</v>
      </c>
      <c r="AQ10" s="55" t="s">
        <v>130</v>
      </c>
    </row>
    <row r="11" spans="3:43" ht="173.4" customHeight="1" x14ac:dyDescent="0.3">
      <c r="C11" s="15" t="str">
        <f>'1. CDR Selection'!D10</f>
        <v>BECCS with agricultural expansion</v>
      </c>
      <c r="D11" s="164"/>
      <c r="E11" s="49">
        <v>7.2</v>
      </c>
      <c r="F11" s="45">
        <f>E11*10/('Methodology Reference'!$C$5-'Methodology Reference'!$B$5)</f>
        <v>8</v>
      </c>
      <c r="G11" s="51" t="s">
        <v>123</v>
      </c>
      <c r="H11" s="161"/>
      <c r="I11" s="49">
        <v>300</v>
      </c>
      <c r="J11" s="46">
        <f>IF(I11&gt;'Methodology Reference'!$F$5,'Methodology Reference'!$G$5,
IF(AND(I11&gt;'Methodology Reference'!$F$6,I11&lt;='Methodology Reference'!$E$6),'Methodology Reference'!$G$6,
IF(AND(I11&gt;'Methodology Reference'!$F$7,I11&lt;='Methodology Reference'!$E$7),'Methodology Reference'!$G$8,
IF(AND(I11&gt;'Methodology Reference'!$F$8,I11&lt;='Methodology Reference'!$E$8),'Methodology Reference'!$G$8,
IF(AND(I11&gt;'Methodology Reference'!$F$9,I11&lt;='Methodology Reference'!$E$9),'Methodology Reference'!$G$9,
IF(AND(I11&gt;'Methodology Reference'!$F$10,I11&lt;='Methodology Reference'!$E$10),'Methodology Reference'!$G$10,
IF(AND(I11&gt;'Methodology Reference'!$F$11,I11&lt;='Methodology Reference'!$E$11),'Methodology Reference'!$G$11,
IF(AND(I11&gt;'Methodology Reference'!$F$12,I11&lt;='Methodology Reference'!$E$12),'Methodology Reference'!$G$12,
IF(AND(I11&gt;'Methodology Reference'!$F$13,I11&lt;='Methodology Reference'!$E$13),'Methodology Reference'!$G$13,
IF(I11&lt;='Methodology Reference'!$E$14,'Methodology Reference'!$G$14,0))))))))))</f>
        <v>7</v>
      </c>
      <c r="K11" s="53"/>
      <c r="L11" s="161"/>
      <c r="M11" s="49">
        <v>5</v>
      </c>
      <c r="N11" s="46" t="str">
        <f>IF('3. a) CDR evaluation Inputs'!M11='Methodology Reference'!$J$5,'Methodology Reference'!$I$5,
IF('3. a) CDR evaluation Inputs'!M11='Methodology Reference'!$J$6,'Methodology Reference'!$I$6,
IF('3. a) CDR evaluation Inputs'!M11='Methodology Reference'!$J$7,'Methodology Reference'!$I$7,
IF('3. a) CDR evaluation Inputs'!M11='Methodology Reference'!$J$8,'Methodology Reference'!$I$8,
IF('3. a) CDR evaluation Inputs'!M11='Methodology Reference'!$J$9,'Methodology Reference'!$I$9,
IF('3. a) CDR evaluation Inputs'!M11='Methodology Reference'!$J$10,'Methodology Reference'!$I$10,
IF('3. a) CDR evaluation Inputs'!M11='Methodology Reference'!$J$11,'Methodology Reference'!$I$11,
IF('3. a) CDR evaluation Inputs'!M11='Methodology Reference'!$J$12,'Methodology Reference'!$I$12,
IF('3. a) CDR evaluation Inputs'!M11='Methodology Reference'!$J$13,'Methodology Reference'!$I$13,
IF('3. a) CDR evaluation Inputs'!M11='Methodology Reference'!$J$14,'Methodology Reference'!$I$14,"N/A"))))))))))</f>
        <v>Moderate</v>
      </c>
      <c r="O11" s="55" t="s">
        <v>124</v>
      </c>
      <c r="P11" s="161"/>
      <c r="Q11" s="49">
        <v>9</v>
      </c>
      <c r="R11" s="46" t="str">
        <f>IF('3. a) CDR evaluation Inputs'!Q11='Methodology Reference'!$N$5,'Methodology Reference'!$M$5,
IF('3. a) CDR evaluation Inputs'!Q11='Methodology Reference'!$N$6,'Methodology Reference'!$M$6,
IF('3. a) CDR evaluation Inputs'!Q11='Methodology Reference'!$N$7,'Methodology Reference'!$M$7,
IF('3. a) CDR evaluation Inputs'!Q11='Methodology Reference'!$N$8,'Methodology Reference'!$M$8,
IF('3. a) CDR evaluation Inputs'!Q11='Methodology Reference'!$N$9,'Methodology Reference'!$M$9,
IF('3. a) CDR evaluation Inputs'!Q11='Methodology Reference'!$N$10,'Methodology Reference'!$M$10,
IF('3. a) CDR evaluation Inputs'!Q11='Methodology Reference'!$N$11,'Methodology Reference'!$M$11,
IF('3. a) CDR evaluation Inputs'!Q11='Methodology Reference'!$N$12,'Methodology Reference'!$M$12,
IF('3. a) CDR evaluation Inputs'!Q11='Methodology Reference'!$N$13,'Methodology Reference'!$M$13,
IF('3. a) CDR evaluation Inputs'!Q11='Methodology Reference'!$N$14,'Methodology Reference'!$M$14,"N/A"))))))))))</f>
        <v>Very high</v>
      </c>
      <c r="S11" s="47" t="str">
        <f>IF('3. a) CDR evaluation Inputs'!Q11='Methodology Reference'!$N$5,'Methodology Reference'!$L$5,
IF('3. a) CDR evaluation Inputs'!Q11='Methodology Reference'!$N$6,'Methodology Reference'!$L$6,
IF('3. a) CDR evaluation Inputs'!Q11='Methodology Reference'!$N$7,'Methodology Reference'!$L$7,
IF('3. a) CDR evaluation Inputs'!Q11='Methodology Reference'!$N$8,'Methodology Reference'!$L$8,
IF('3. a) CDR evaluation Inputs'!Q11='Methodology Reference'!$N$9,'Methodology Reference'!$L$9,
IF('3. a) CDR evaluation Inputs'!Q11='Methodology Reference'!$N$10,'Methodology Reference'!$L$10,
IF('3. a) CDR evaluation Inputs'!Q11='Methodology Reference'!$N$11,'Methodology Reference'!$L$11,
IF('3. a) CDR evaluation Inputs'!Q11='Methodology Reference'!$N$12,'Methodology Reference'!$L$12,
IF('3. a) CDR evaluation Inputs'!Q11='Methodology Reference'!$N$13,'Methodology Reference'!$L$13,
IF('3. a) CDR evaluation Inputs'!Q11='Methodology Reference'!$N$14,'Methodology Reference'!$L$14,"N/A"))))))))))</f>
        <v>&gt;104</v>
      </c>
      <c r="T11" s="55" t="s">
        <v>125</v>
      </c>
      <c r="U11" s="161"/>
      <c r="V11" s="49">
        <v>1</v>
      </c>
      <c r="W11" s="46" t="str">
        <f>IF('3. a) CDR evaluation Inputs'!V11='Methodology Reference'!$Q$5,'Methodology Reference'!$P$5,
IF('3. a) CDR evaluation Inputs'!V11='Methodology Reference'!$Q$6,'Methodology Reference'!$P$6,
IF('3. a) CDR evaluation Inputs'!V11='Methodology Reference'!$Q$7,'Methodology Reference'!$P$7,
IF('3. a) CDR evaluation Inputs'!V11='Methodology Reference'!$Q$8,'Methodology Reference'!$P$8,
IF('3. a) CDR evaluation Inputs'!V11='Methodology Reference'!$Q$9,'Methodology Reference'!$P$9,
IF('3. a) CDR evaluation Inputs'!V11='Methodology Reference'!$Q$10,'Methodology Reference'!$P$10,
IF('3. a) CDR evaluation Inputs'!V11='Methodology Reference'!$Q$11,'Methodology Reference'!$P$11,
IF('3. a) CDR evaluation Inputs'!V11='Methodology Reference'!$Q$12,'Methodology Reference'!$P$12,
IF('3. a) CDR evaluation Inputs'!V11='Methodology Reference'!$Q$13,'Methodology Reference'!$P$13,
IF('3. a) CDR evaluation Inputs'!V11='Methodology Reference'!$Q$14,'Methodology Reference'!$P$14,"N/A"))))))))))</f>
        <v>Very low</v>
      </c>
      <c r="X11" s="55" t="s">
        <v>131</v>
      </c>
      <c r="Y11" s="161"/>
      <c r="Z11" s="49">
        <v>7</v>
      </c>
      <c r="AA11" s="46" t="str">
        <f>IF('3. a) CDR evaluation Inputs'!Z11='Methodology Reference'!$T$5,'Methodology Reference'!$S$5,
IF('3. a) CDR evaluation Inputs'!Z11='Methodology Reference'!$T$6,'Methodology Reference'!$S$6,
IF('3. a) CDR evaluation Inputs'!Z11='Methodology Reference'!$T$7,'Methodology Reference'!$S$7,
IF('3. a) CDR evaluation Inputs'!Z11='Methodology Reference'!$T$8,'Methodology Reference'!$S$8,
IF('3. a) CDR evaluation Inputs'!Z11='Methodology Reference'!$T$9,'Methodology Reference'!$S$9,
IF('3. a) CDR evaluation Inputs'!Z11='Methodology Reference'!$T$10,'Methodology Reference'!$S$10,
IF('3. a) CDR evaluation Inputs'!Z11='Methodology Reference'!$T$11,'Methodology Reference'!$S$11,
IF('3. a) CDR evaluation Inputs'!Z11='Methodology Reference'!$T$12,'Methodology Reference'!$S$12,
IF('3. a) CDR evaluation Inputs'!Z11='Methodology Reference'!$T$13,'Methodology Reference'!$S$13,
IF('3. a) CDR evaluation Inputs'!Z11='Methodology Reference'!$T$14,'Methodology Reference'!$S$14,"N/A"))))))))))</f>
        <v>High</v>
      </c>
      <c r="AB11" s="55" t="s">
        <v>132</v>
      </c>
      <c r="AC11" s="167"/>
      <c r="AD11" s="49" t="s">
        <v>93</v>
      </c>
      <c r="AE11" s="49" t="s">
        <v>102</v>
      </c>
      <c r="AF11" s="153">
        <f>IF(AD11='Methodology Reference'!$V$5,'Methodology Reference'!$W$5,
IF(AD11='Methodology Reference'!$V$6,'Methodology Reference'!$W$6,
IF(AD11='Methodology Reference'!$V$7,'Methodology Reference'!$W$7,
IF(AD11='Methodology Reference'!$V$8,'Methodology Reference'!$W$8,0))))-
(5-IF(AE11='Methodology Reference'!$V$5,'Methodology Reference'!$X$5,
IF(AE11='Methodology Reference'!$V$6,'Methodology Reference'!$X$6,
IF(AE11='Methodology Reference'!$V$7,'Methodology Reference'!$X$7,
IF(AE11='Methodology Reference'!$V$8,'Methodology Reference'!$X$8,0)))))</f>
        <v>0</v>
      </c>
      <c r="AG11" s="154" t="s">
        <v>128</v>
      </c>
      <c r="AH11" s="167"/>
      <c r="AI11" s="49" t="s">
        <v>102</v>
      </c>
      <c r="AJ11" s="49" t="s">
        <v>102</v>
      </c>
      <c r="AK11" s="44">
        <f>IF(AI11='Methodology Reference'!$V$5,'Methodology Reference'!$W$5,
IF(AI11='Methodology Reference'!$V$6,'Methodology Reference'!$W$6,
IF(AI11='Methodology Reference'!$V$7,'Methodology Reference'!$W$7,
IF(AI11='Methodology Reference'!$V$8,'Methodology Reference'!$W$8,0))))-
(5-IF(AJ11='Methodology Reference'!$V$5,'Methodology Reference'!$X$5,
IF(AJ11='Methodology Reference'!$V$6,'Methodology Reference'!$X$6,
IF(AJ11='Methodology Reference'!$V$7,'Methodology Reference'!$X$7,
IF(AJ11='Methodology Reference'!$V$8,'Methodology Reference'!$X$8,0)))))</f>
        <v>5</v>
      </c>
      <c r="AL11" s="55" t="s">
        <v>133</v>
      </c>
      <c r="AM11" s="167"/>
      <c r="AN11" s="49" t="s">
        <v>97</v>
      </c>
      <c r="AO11" s="49" t="s">
        <v>102</v>
      </c>
      <c r="AP11" s="44">
        <f>IF(AN11='Methodology Reference'!$V$5,'Methodology Reference'!$W$5,
IF(AN11='Methodology Reference'!$V$6,'Methodology Reference'!$W$6,
IF(AN11='Methodology Reference'!$V$7,'Methodology Reference'!$W$7,
IF(AN11='Methodology Reference'!$V$8,'Methodology Reference'!$W$8,0))))-
(5-IF(AO11='Methodology Reference'!$V$5,'Methodology Reference'!$X$5,
IF(AO11='Methodology Reference'!$V$6,'Methodology Reference'!$X$6,
IF(AO11='Methodology Reference'!$V$7,'Methodology Reference'!$X$7,
IF(AO11='Methodology Reference'!$V$8,'Methodology Reference'!$X$8,0)))))</f>
        <v>1.666666666666667</v>
      </c>
      <c r="AQ11" s="55" t="s">
        <v>130</v>
      </c>
    </row>
    <row r="12" spans="3:43" ht="200.1" customHeight="1" x14ac:dyDescent="0.3">
      <c r="C12" s="15" t="str">
        <f>'1. CDR Selection'!D11</f>
        <v>DACCS with saline aquifer storage</v>
      </c>
      <c r="D12" s="164"/>
      <c r="E12" s="49">
        <v>7.5</v>
      </c>
      <c r="F12" s="45">
        <f>E12*10/('Methodology Reference'!$C$5-'Methodology Reference'!$B$5)</f>
        <v>8.3333333333333339</v>
      </c>
      <c r="G12" s="51" t="s">
        <v>134</v>
      </c>
      <c r="H12" s="161"/>
      <c r="I12" s="49">
        <v>1060</v>
      </c>
      <c r="J12" s="46">
        <f>IF(I12&gt;'Methodology Reference'!$F$5,'Methodology Reference'!$G$5,
IF(AND(I12&gt;'Methodology Reference'!$F$6,I12&lt;='Methodology Reference'!$E$6),'Methodology Reference'!$G$6,
IF(AND(I12&gt;'Methodology Reference'!$F$7,I12&lt;='Methodology Reference'!$E$7),'Methodology Reference'!$G$8,
IF(AND(I12&gt;'Methodology Reference'!$F$8,I12&lt;='Methodology Reference'!$E$8),'Methodology Reference'!$G$8,
IF(AND(I12&gt;'Methodology Reference'!$F$9,I12&lt;='Methodology Reference'!$E$9),'Methodology Reference'!$G$9,
IF(AND(I12&gt;'Methodology Reference'!$F$10,I12&lt;='Methodology Reference'!$E$10),'Methodology Reference'!$G$10,
IF(AND(I12&gt;'Methodology Reference'!$F$11,I12&lt;='Methodology Reference'!$E$11),'Methodology Reference'!$G$11,
IF(AND(I12&gt;'Methodology Reference'!$F$12,I12&lt;='Methodology Reference'!$E$12),'Methodology Reference'!$G$12,
IF(AND(I12&gt;'Methodology Reference'!$F$13,I12&lt;='Methodology Reference'!$E$13),'Methodology Reference'!$G$13,
IF(I12&lt;='Methodology Reference'!$E$14,'Methodology Reference'!$G$14,0))))))))))</f>
        <v>1</v>
      </c>
      <c r="K12" s="53"/>
      <c r="L12" s="161"/>
      <c r="M12" s="49">
        <v>8</v>
      </c>
      <c r="N12" s="46" t="str">
        <f>IF('3. a) CDR evaluation Inputs'!M12='Methodology Reference'!$J$5,'Methodology Reference'!$I$5,
IF('3. a) CDR evaluation Inputs'!M12='Methodology Reference'!$J$6,'Methodology Reference'!$I$6,
IF('3. a) CDR evaluation Inputs'!M12='Methodology Reference'!$J$7,'Methodology Reference'!$I$7,
IF('3. a) CDR evaluation Inputs'!M12='Methodology Reference'!$J$8,'Methodology Reference'!$I$8,
IF('3. a) CDR evaluation Inputs'!M12='Methodology Reference'!$J$9,'Methodology Reference'!$I$9,
IF('3. a) CDR evaluation Inputs'!M12='Methodology Reference'!$J$10,'Methodology Reference'!$I$10,
IF('3. a) CDR evaluation Inputs'!M12='Methodology Reference'!$J$11,'Methodology Reference'!$I$11,
IF('3. a) CDR evaluation Inputs'!M12='Methodology Reference'!$J$12,'Methodology Reference'!$I$12,
IF('3. a) CDR evaluation Inputs'!M12='Methodology Reference'!$J$13,'Methodology Reference'!$I$13,
IF('3. a) CDR evaluation Inputs'!M12='Methodology Reference'!$J$14,'Methodology Reference'!$I$14,"N/A"))))))))))</f>
        <v>High</v>
      </c>
      <c r="O12" s="55" t="s">
        <v>135</v>
      </c>
      <c r="P12" s="161"/>
      <c r="Q12" s="49">
        <v>9</v>
      </c>
      <c r="R12" s="46" t="str">
        <f>IF('3. a) CDR evaluation Inputs'!Q12='Methodology Reference'!$N$5,'Methodology Reference'!$M$5,
IF('3. a) CDR evaluation Inputs'!Q12='Methodology Reference'!$N$6,'Methodology Reference'!$M$6,
IF('3. a) CDR evaluation Inputs'!Q12='Methodology Reference'!$N$7,'Methodology Reference'!$M$7,
IF('3. a) CDR evaluation Inputs'!Q12='Methodology Reference'!$N$8,'Methodology Reference'!$M$8,
IF('3. a) CDR evaluation Inputs'!Q12='Methodology Reference'!$N$9,'Methodology Reference'!$M$9,
IF('3. a) CDR evaluation Inputs'!Q12='Methodology Reference'!$N$10,'Methodology Reference'!$M$10,
IF('3. a) CDR evaluation Inputs'!Q12='Methodology Reference'!$N$11,'Methodology Reference'!$M$11,
IF('3. a) CDR evaluation Inputs'!Q12='Methodology Reference'!$N$12,'Methodology Reference'!$M$12,
IF('3. a) CDR evaluation Inputs'!Q12='Methodology Reference'!$N$13,'Methodology Reference'!$M$13,
IF('3. a) CDR evaluation Inputs'!Q12='Methodology Reference'!$N$14,'Methodology Reference'!$M$14,"N/A"))))))))))</f>
        <v>Very high</v>
      </c>
      <c r="S12" s="47" t="str">
        <f>IF('3. a) CDR evaluation Inputs'!Q12='Methodology Reference'!$N$5,'Methodology Reference'!$L$5,
IF('3. a) CDR evaluation Inputs'!Q12='Methodology Reference'!$N$6,'Methodology Reference'!$L$6,
IF('3. a) CDR evaluation Inputs'!Q12='Methodology Reference'!$N$7,'Methodology Reference'!$L$7,
IF('3. a) CDR evaluation Inputs'!Q12='Methodology Reference'!$N$8,'Methodology Reference'!$L$8,
IF('3. a) CDR evaluation Inputs'!Q12='Methodology Reference'!$N$9,'Methodology Reference'!$L$9,
IF('3. a) CDR evaluation Inputs'!Q12='Methodology Reference'!$N$10,'Methodology Reference'!$L$10,
IF('3. a) CDR evaluation Inputs'!Q12='Methodology Reference'!$N$11,'Methodology Reference'!$L$11,
IF('3. a) CDR evaluation Inputs'!Q12='Methodology Reference'!$N$12,'Methodology Reference'!$L$12,
IF('3. a) CDR evaluation Inputs'!Q12='Methodology Reference'!$N$13,'Methodology Reference'!$L$13,
IF('3. a) CDR evaluation Inputs'!Q12='Methodology Reference'!$N$14,'Methodology Reference'!$L$14,"N/A"))))))))))</f>
        <v>&gt;104</v>
      </c>
      <c r="T12" s="55" t="s">
        <v>136</v>
      </c>
      <c r="U12" s="161"/>
      <c r="V12" s="49">
        <v>10</v>
      </c>
      <c r="W12" s="46" t="str">
        <f>IF('3. a) CDR evaluation Inputs'!V12='Methodology Reference'!$Q$5,'Methodology Reference'!$P$5,
IF('3. a) CDR evaluation Inputs'!V12='Methodology Reference'!$Q$6,'Methodology Reference'!$P$6,
IF('3. a) CDR evaluation Inputs'!V12='Methodology Reference'!$Q$7,'Methodology Reference'!$P$7,
IF('3. a) CDR evaluation Inputs'!V12='Methodology Reference'!$Q$8,'Methodology Reference'!$P$8,
IF('3. a) CDR evaluation Inputs'!V12='Methodology Reference'!$Q$9,'Methodology Reference'!$P$9,
IF('3. a) CDR evaluation Inputs'!V12='Methodology Reference'!$Q$10,'Methodology Reference'!$P$10,
IF('3. a) CDR evaluation Inputs'!V12='Methodology Reference'!$Q$11,'Methodology Reference'!$P$11,
IF('3. a) CDR evaluation Inputs'!V12='Methodology Reference'!$Q$12,'Methodology Reference'!$P$12,
IF('3. a) CDR evaluation Inputs'!V12='Methodology Reference'!$Q$13,'Methodology Reference'!$P$13,
IF('3. a) CDR evaluation Inputs'!V12='Methodology Reference'!$Q$14,'Methodology Reference'!$P$14,"N/A"))))))))))</f>
        <v>Very high</v>
      </c>
      <c r="X12" s="55" t="s">
        <v>137</v>
      </c>
      <c r="Y12" s="161"/>
      <c r="Z12" s="49">
        <v>8</v>
      </c>
      <c r="AA12" s="46" t="str">
        <f>IF('3. a) CDR evaluation Inputs'!Z12='Methodology Reference'!$T$5,'Methodology Reference'!$S$5,
IF('3. a) CDR evaluation Inputs'!Z12='Methodology Reference'!$T$6,'Methodology Reference'!$S$6,
IF('3. a) CDR evaluation Inputs'!Z12='Methodology Reference'!$T$7,'Methodology Reference'!$S$7,
IF('3. a) CDR evaluation Inputs'!Z12='Methodology Reference'!$T$8,'Methodology Reference'!$S$8,
IF('3. a) CDR evaluation Inputs'!Z12='Methodology Reference'!$T$9,'Methodology Reference'!$S$9,
IF('3. a) CDR evaluation Inputs'!Z12='Methodology Reference'!$T$10,'Methodology Reference'!$S$10,
IF('3. a) CDR evaluation Inputs'!Z12='Methodology Reference'!$T$11,'Methodology Reference'!$S$11,
IF('3. a) CDR evaluation Inputs'!Z12='Methodology Reference'!$T$12,'Methodology Reference'!$S$12,
IF('3. a) CDR evaluation Inputs'!Z12='Methodology Reference'!$T$13,'Methodology Reference'!$S$13,
IF('3. a) CDR evaluation Inputs'!Z12='Methodology Reference'!$T$14,'Methodology Reference'!$S$14,"N/A"))))))))))</f>
        <v>High</v>
      </c>
      <c r="AB12" s="55" t="s">
        <v>138</v>
      </c>
      <c r="AC12" s="167"/>
      <c r="AD12" s="49" t="s">
        <v>93</v>
      </c>
      <c r="AE12" s="49" t="s">
        <v>97</v>
      </c>
      <c r="AF12" s="153">
        <f>IF(AD12='Methodology Reference'!$V$5,'Methodology Reference'!$W$5,
IF(AD12='Methodology Reference'!$V$6,'Methodology Reference'!$W$6,
IF(AD12='Methodology Reference'!$V$7,'Methodology Reference'!$W$7,
IF(AD12='Methodology Reference'!$V$8,'Methodology Reference'!$W$8,0))))-
(5-IF(AE12='Methodology Reference'!$V$5,'Methodology Reference'!$X$5,
IF(AE12='Methodology Reference'!$V$6,'Methodology Reference'!$X$6,
IF(AE12='Methodology Reference'!$V$7,'Methodology Reference'!$X$7,
IF(AE12='Methodology Reference'!$V$8,'Methodology Reference'!$X$8,0)))))</f>
        <v>3.3333333333333335</v>
      </c>
      <c r="AG12" s="154" t="s">
        <v>139</v>
      </c>
      <c r="AH12" s="167"/>
      <c r="AI12" s="49" t="s">
        <v>97</v>
      </c>
      <c r="AJ12" s="49" t="s">
        <v>94</v>
      </c>
      <c r="AK12" s="44">
        <f>IF(AI12='Methodology Reference'!$V$5,'Methodology Reference'!$W$5,
IF(AI12='Methodology Reference'!$V$6,'Methodology Reference'!$W$6,
IF(AI12='Methodology Reference'!$V$7,'Methodology Reference'!$W$7,
IF(AI12='Methodology Reference'!$V$8,'Methodology Reference'!$W$8,0))))-
(5-IF(AJ12='Methodology Reference'!$V$5,'Methodology Reference'!$X$5,
IF(AJ12='Methodology Reference'!$V$6,'Methodology Reference'!$X$6,
IF(AJ12='Methodology Reference'!$V$7,'Methodology Reference'!$X$7,
IF(AJ12='Methodology Reference'!$V$8,'Methodology Reference'!$X$8,0)))))</f>
        <v>3.3333333333333339</v>
      </c>
      <c r="AL12" s="55" t="s">
        <v>140</v>
      </c>
      <c r="AM12" s="167"/>
      <c r="AN12" s="49" t="s">
        <v>97</v>
      </c>
      <c r="AO12" s="49" t="s">
        <v>97</v>
      </c>
      <c r="AP12" s="44">
        <f>IF(AN12='Methodology Reference'!$V$5,'Methodology Reference'!$W$5,
IF(AN12='Methodology Reference'!$V$6,'Methodology Reference'!$W$6,
IF(AN12='Methodology Reference'!$V$7,'Methodology Reference'!$W$7,
IF(AN12='Methodology Reference'!$V$8,'Methodology Reference'!$W$8,0))))-
(5-IF(AO12='Methodology Reference'!$V$5,'Methodology Reference'!$X$5,
IF(AO12='Methodology Reference'!$V$6,'Methodology Reference'!$X$6,
IF(AO12='Methodology Reference'!$V$7,'Methodology Reference'!$X$7,
IF(AO12='Methodology Reference'!$V$8,'Methodology Reference'!$X$8,0)))))</f>
        <v>5</v>
      </c>
      <c r="AQ12" s="55" t="s">
        <v>141</v>
      </c>
    </row>
    <row r="13" spans="3:43" ht="127.5" customHeight="1" x14ac:dyDescent="0.3">
      <c r="C13" s="15" t="str">
        <f>'1. CDR Selection'!D12</f>
        <v>DACCS with mineralization storage</v>
      </c>
      <c r="D13" s="164"/>
      <c r="E13" s="49">
        <v>5</v>
      </c>
      <c r="F13" s="45">
        <f>E13*10/('Methodology Reference'!$C$5-'Methodology Reference'!$B$5)</f>
        <v>5.5555555555555554</v>
      </c>
      <c r="G13" s="51" t="s">
        <v>142</v>
      </c>
      <c r="H13" s="161"/>
      <c r="I13" s="49">
        <v>1060</v>
      </c>
      <c r="J13" s="46">
        <f>IF(I13&gt;'Methodology Reference'!$F$5,'Methodology Reference'!$G$5,
IF(AND(I13&gt;'Methodology Reference'!$F$6,I13&lt;='Methodology Reference'!$E$6),'Methodology Reference'!$G$6,
IF(AND(I13&gt;'Methodology Reference'!$F$7,I13&lt;='Methodology Reference'!$E$7),'Methodology Reference'!$G$8,
IF(AND(I13&gt;'Methodology Reference'!$F$8,I13&lt;='Methodology Reference'!$E$8),'Methodology Reference'!$G$8,
IF(AND(I13&gt;'Methodology Reference'!$F$9,I13&lt;='Methodology Reference'!$E$9),'Methodology Reference'!$G$9,
IF(AND(I13&gt;'Methodology Reference'!$F$10,I13&lt;='Methodology Reference'!$E$10),'Methodology Reference'!$G$10,
IF(AND(I13&gt;'Methodology Reference'!$F$11,I13&lt;='Methodology Reference'!$E$11),'Methodology Reference'!$G$11,
IF(AND(I13&gt;'Methodology Reference'!$F$12,I13&lt;='Methodology Reference'!$E$12),'Methodology Reference'!$G$12,
IF(AND(I13&gt;'Methodology Reference'!$F$13,I13&lt;='Methodology Reference'!$E$13),'Methodology Reference'!$G$13,
IF(I13&lt;='Methodology Reference'!$E$14,'Methodology Reference'!$G$14,0))))))))))</f>
        <v>1</v>
      </c>
      <c r="K13" s="53"/>
      <c r="L13" s="161"/>
      <c r="M13" s="49">
        <v>8</v>
      </c>
      <c r="N13" s="46" t="str">
        <f>IF('3. a) CDR evaluation Inputs'!M13='Methodology Reference'!$J$5,'Methodology Reference'!$I$5,
IF('3. a) CDR evaluation Inputs'!M13='Methodology Reference'!$J$6,'Methodology Reference'!$I$6,
IF('3. a) CDR evaluation Inputs'!M13='Methodology Reference'!$J$7,'Methodology Reference'!$I$7,
IF('3. a) CDR evaluation Inputs'!M13='Methodology Reference'!$J$8,'Methodology Reference'!$I$8,
IF('3. a) CDR evaluation Inputs'!M13='Methodology Reference'!$J$9,'Methodology Reference'!$I$9,
IF('3. a) CDR evaluation Inputs'!M13='Methodology Reference'!$J$10,'Methodology Reference'!$I$10,
IF('3. a) CDR evaluation Inputs'!M13='Methodology Reference'!$J$11,'Methodology Reference'!$I$11,
IF('3. a) CDR evaluation Inputs'!M13='Methodology Reference'!$J$12,'Methodology Reference'!$I$12,
IF('3. a) CDR evaluation Inputs'!M13='Methodology Reference'!$J$13,'Methodology Reference'!$I$13,
IF('3. a) CDR evaluation Inputs'!M13='Methodology Reference'!$J$14,'Methodology Reference'!$I$14,"N/A"))))))))))</f>
        <v>High</v>
      </c>
      <c r="O13" s="55" t="s">
        <v>143</v>
      </c>
      <c r="P13" s="161"/>
      <c r="Q13" s="49">
        <v>9</v>
      </c>
      <c r="R13" s="46" t="str">
        <f>IF('3. a) CDR evaluation Inputs'!Q13='Methodology Reference'!$N$5,'Methodology Reference'!$M$5,
IF('3. a) CDR evaluation Inputs'!Q13='Methodology Reference'!$N$6,'Methodology Reference'!$M$6,
IF('3. a) CDR evaluation Inputs'!Q13='Methodology Reference'!$N$7,'Methodology Reference'!$M$7,
IF('3. a) CDR evaluation Inputs'!Q13='Methodology Reference'!$N$8,'Methodology Reference'!$M$8,
IF('3. a) CDR evaluation Inputs'!Q13='Methodology Reference'!$N$9,'Methodology Reference'!$M$9,
IF('3. a) CDR evaluation Inputs'!Q13='Methodology Reference'!$N$10,'Methodology Reference'!$M$10,
IF('3. a) CDR evaluation Inputs'!Q13='Methodology Reference'!$N$11,'Methodology Reference'!$M$11,
IF('3. a) CDR evaluation Inputs'!Q13='Methodology Reference'!$N$12,'Methodology Reference'!$M$12,
IF('3. a) CDR evaluation Inputs'!Q13='Methodology Reference'!$N$13,'Methodology Reference'!$M$13,
IF('3. a) CDR evaluation Inputs'!Q13='Methodology Reference'!$N$14,'Methodology Reference'!$M$14,"N/A"))))))))))</f>
        <v>Very high</v>
      </c>
      <c r="S13" s="47" t="str">
        <f>IF('3. a) CDR evaluation Inputs'!Q13='Methodology Reference'!$N$5,'Methodology Reference'!$L$5,
IF('3. a) CDR evaluation Inputs'!Q13='Methodology Reference'!$N$6,'Methodology Reference'!$L$6,
IF('3. a) CDR evaluation Inputs'!Q13='Methodology Reference'!$N$7,'Methodology Reference'!$L$7,
IF('3. a) CDR evaluation Inputs'!Q13='Methodology Reference'!$N$8,'Methodology Reference'!$L$8,
IF('3. a) CDR evaluation Inputs'!Q13='Methodology Reference'!$N$9,'Methodology Reference'!$L$9,
IF('3. a) CDR evaluation Inputs'!Q13='Methodology Reference'!$N$10,'Methodology Reference'!$L$10,
IF('3. a) CDR evaluation Inputs'!Q13='Methodology Reference'!$N$11,'Methodology Reference'!$L$11,
IF('3. a) CDR evaluation Inputs'!Q13='Methodology Reference'!$N$12,'Methodology Reference'!$L$12,
IF('3. a) CDR evaluation Inputs'!Q13='Methodology Reference'!$N$13,'Methodology Reference'!$L$13,
IF('3. a) CDR evaluation Inputs'!Q13='Methodology Reference'!$N$14,'Methodology Reference'!$L$14,"N/A"))))))))))</f>
        <v>&gt;104</v>
      </c>
      <c r="T13" s="55" t="s">
        <v>136</v>
      </c>
      <c r="U13" s="161"/>
      <c r="V13" s="49">
        <v>10</v>
      </c>
      <c r="W13" s="46" t="str">
        <f>IF('3. a) CDR evaluation Inputs'!V13='Methodology Reference'!$Q$5,'Methodology Reference'!$P$5,
IF('3. a) CDR evaluation Inputs'!V13='Methodology Reference'!$Q$6,'Methodology Reference'!$P$6,
IF('3. a) CDR evaluation Inputs'!V13='Methodology Reference'!$Q$7,'Methodology Reference'!$P$7,
IF('3. a) CDR evaluation Inputs'!V13='Methodology Reference'!$Q$8,'Methodology Reference'!$P$8,
IF('3. a) CDR evaluation Inputs'!V13='Methodology Reference'!$Q$9,'Methodology Reference'!$P$9,
IF('3. a) CDR evaluation Inputs'!V13='Methodology Reference'!$Q$10,'Methodology Reference'!$P$10,
IF('3. a) CDR evaluation Inputs'!V13='Methodology Reference'!$Q$11,'Methodology Reference'!$P$11,
IF('3. a) CDR evaluation Inputs'!V13='Methodology Reference'!$Q$12,'Methodology Reference'!$P$12,
IF('3. a) CDR evaluation Inputs'!V13='Methodology Reference'!$Q$13,'Methodology Reference'!$P$13,
IF('3. a) CDR evaluation Inputs'!V13='Methodology Reference'!$Q$14,'Methodology Reference'!$P$14,"N/A"))))))))))</f>
        <v>Very high</v>
      </c>
      <c r="X13" s="55" t="s">
        <v>137</v>
      </c>
      <c r="Y13" s="161"/>
      <c r="Z13" s="49">
        <v>10</v>
      </c>
      <c r="AA13" s="46" t="str">
        <f>IF('3. a) CDR evaluation Inputs'!Z13='Methodology Reference'!$T$5,'Methodology Reference'!$S$5,
IF('3. a) CDR evaluation Inputs'!Z13='Methodology Reference'!$T$6,'Methodology Reference'!$S$6,
IF('3. a) CDR evaluation Inputs'!Z13='Methodology Reference'!$T$7,'Methodology Reference'!$S$7,
IF('3. a) CDR evaluation Inputs'!Z13='Methodology Reference'!$T$8,'Methodology Reference'!$S$8,
IF('3. a) CDR evaluation Inputs'!Z13='Methodology Reference'!$T$9,'Methodology Reference'!$S$9,
IF('3. a) CDR evaluation Inputs'!Z13='Methodology Reference'!$T$10,'Methodology Reference'!$S$10,
IF('3. a) CDR evaluation Inputs'!Z13='Methodology Reference'!$T$11,'Methodology Reference'!$S$11,
IF('3. a) CDR evaluation Inputs'!Z13='Methodology Reference'!$T$12,'Methodology Reference'!$S$12,
IF('3. a) CDR evaluation Inputs'!Z13='Methodology Reference'!$T$13,'Methodology Reference'!$S$13,
IF('3. a) CDR evaluation Inputs'!Z13='Methodology Reference'!$T$14,'Methodology Reference'!$S$14,"N/A"))))))))))</f>
        <v>Very high</v>
      </c>
      <c r="AB13" s="55" t="s">
        <v>144</v>
      </c>
      <c r="AC13" s="167"/>
      <c r="AD13" s="49" t="s">
        <v>93</v>
      </c>
      <c r="AE13" s="49" t="s">
        <v>97</v>
      </c>
      <c r="AF13" s="153">
        <f>IF(AD13='Methodology Reference'!$V$5,'Methodology Reference'!$W$5,
IF(AD13='Methodology Reference'!$V$6,'Methodology Reference'!$W$6,
IF(AD13='Methodology Reference'!$V$7,'Methodology Reference'!$W$7,
IF(AD13='Methodology Reference'!$V$8,'Methodology Reference'!$W$8,0))))-
(5-IF(AE13='Methodology Reference'!$V$5,'Methodology Reference'!$X$5,
IF(AE13='Methodology Reference'!$V$6,'Methodology Reference'!$X$6,
IF(AE13='Methodology Reference'!$V$7,'Methodology Reference'!$X$7,
IF(AE13='Methodology Reference'!$V$8,'Methodology Reference'!$X$8,0)))))</f>
        <v>3.3333333333333335</v>
      </c>
      <c r="AG13" s="154" t="s">
        <v>139</v>
      </c>
      <c r="AH13" s="167"/>
      <c r="AI13" s="49" t="s">
        <v>97</v>
      </c>
      <c r="AJ13" s="49" t="s">
        <v>94</v>
      </c>
      <c r="AK13" s="44">
        <f>IF(AI13='Methodology Reference'!$V$5,'Methodology Reference'!$W$5,
IF(AI13='Methodology Reference'!$V$6,'Methodology Reference'!$W$6,
IF(AI13='Methodology Reference'!$V$7,'Methodology Reference'!$W$7,
IF(AI13='Methodology Reference'!$V$8,'Methodology Reference'!$W$8,0))))-
(5-IF(AJ13='Methodology Reference'!$V$5,'Methodology Reference'!$X$5,
IF(AJ13='Methodology Reference'!$V$6,'Methodology Reference'!$X$6,
IF(AJ13='Methodology Reference'!$V$7,'Methodology Reference'!$X$7,
IF(AJ13='Methodology Reference'!$V$8,'Methodology Reference'!$X$8,0)))))</f>
        <v>3.3333333333333339</v>
      </c>
      <c r="AL13" s="55" t="s">
        <v>140</v>
      </c>
      <c r="AM13" s="167"/>
      <c r="AN13" s="49" t="s">
        <v>97</v>
      </c>
      <c r="AO13" s="49" t="s">
        <v>97</v>
      </c>
      <c r="AP13" s="44">
        <f>IF(AN13='Methodology Reference'!$V$5,'Methodology Reference'!$W$5,
IF(AN13='Methodology Reference'!$V$6,'Methodology Reference'!$W$6,
IF(AN13='Methodology Reference'!$V$7,'Methodology Reference'!$W$7,
IF(AN13='Methodology Reference'!$V$8,'Methodology Reference'!$W$8,0))))-
(5-IF(AO13='Methodology Reference'!$V$5,'Methodology Reference'!$X$5,
IF(AO13='Methodology Reference'!$V$6,'Methodology Reference'!$X$6,
IF(AO13='Methodology Reference'!$V$7,'Methodology Reference'!$X$7,
IF(AO13='Methodology Reference'!$V$8,'Methodology Reference'!$X$8,0)))))</f>
        <v>5</v>
      </c>
      <c r="AQ13" s="55"/>
    </row>
    <row r="14" spans="3:43" ht="227.4" customHeight="1" x14ac:dyDescent="0.3">
      <c r="C14" s="15" t="str">
        <f>'1. CDR Selection'!D13</f>
        <v>Enhanced weathering</v>
      </c>
      <c r="D14" s="164"/>
      <c r="E14" s="49">
        <v>3.5</v>
      </c>
      <c r="F14" s="45">
        <f>E14*10/('Methodology Reference'!$C$5-'Methodology Reference'!$B$5)</f>
        <v>3.8888888888888888</v>
      </c>
      <c r="G14" s="51" t="s">
        <v>145</v>
      </c>
      <c r="H14" s="161"/>
      <c r="I14" s="49">
        <v>435</v>
      </c>
      <c r="J14" s="46">
        <f>IF(I14&gt;'Methodology Reference'!$F$5,'Methodology Reference'!$G$5,
IF(AND(I14&gt;'Methodology Reference'!$F$6,I14&lt;='Methodology Reference'!$E$6),'Methodology Reference'!$G$6,
IF(AND(I14&gt;'Methodology Reference'!$F$7,I14&lt;='Methodology Reference'!$E$7),'Methodology Reference'!$G$8,
IF(AND(I14&gt;'Methodology Reference'!$F$8,I14&lt;='Methodology Reference'!$E$8),'Methodology Reference'!$G$8,
IF(AND(I14&gt;'Methodology Reference'!$F$9,I14&lt;='Methodology Reference'!$E$9),'Methodology Reference'!$G$9,
IF(AND(I14&gt;'Methodology Reference'!$F$10,I14&lt;='Methodology Reference'!$E$10),'Methodology Reference'!$G$10,
IF(AND(I14&gt;'Methodology Reference'!$F$11,I14&lt;='Methodology Reference'!$E$11),'Methodology Reference'!$G$11,
IF(AND(I14&gt;'Methodology Reference'!$F$12,I14&lt;='Methodology Reference'!$E$12),'Methodology Reference'!$G$12,
IF(AND(I14&gt;'Methodology Reference'!$F$13,I14&lt;='Methodology Reference'!$E$13),'Methodology Reference'!$G$13,
IF(I14&lt;='Methodology Reference'!$E$14,'Methodology Reference'!$G$14,0))))))))))</f>
        <v>6</v>
      </c>
      <c r="K14" s="53"/>
      <c r="L14" s="161"/>
      <c r="M14" s="49">
        <v>6</v>
      </c>
      <c r="N14" s="46" t="str">
        <f>IF('3. a) CDR evaluation Inputs'!M14='Methodology Reference'!$J$5,'Methodology Reference'!$I$5,
IF('3. a) CDR evaluation Inputs'!M14='Methodology Reference'!$J$6,'Methodology Reference'!$I$6,
IF('3. a) CDR evaluation Inputs'!M14='Methodology Reference'!$J$7,'Methodology Reference'!$I$7,
IF('3. a) CDR evaluation Inputs'!M14='Methodology Reference'!$J$8,'Methodology Reference'!$I$8,
IF('3. a) CDR evaluation Inputs'!M14='Methodology Reference'!$J$9,'Methodology Reference'!$I$9,
IF('3. a) CDR evaluation Inputs'!M14='Methodology Reference'!$J$10,'Methodology Reference'!$I$10,
IF('3. a) CDR evaluation Inputs'!M14='Methodology Reference'!$J$11,'Methodology Reference'!$I$11,
IF('3. a) CDR evaluation Inputs'!M14='Methodology Reference'!$J$12,'Methodology Reference'!$I$12,
IF('3. a) CDR evaluation Inputs'!M14='Methodology Reference'!$J$13,'Methodology Reference'!$I$13,
IF('3. a) CDR evaluation Inputs'!M14='Methodology Reference'!$J$14,'Methodology Reference'!$I$14,"N/A"))))))))))</f>
        <v>Moderate-high</v>
      </c>
      <c r="O14" s="55" t="s">
        <v>146</v>
      </c>
      <c r="P14" s="161"/>
      <c r="Q14" s="49">
        <v>9</v>
      </c>
      <c r="R14" s="46" t="str">
        <f>IF('3. a) CDR evaluation Inputs'!Q14='Methodology Reference'!$N$5,'Methodology Reference'!$M$5,
IF('3. a) CDR evaluation Inputs'!Q14='Methodology Reference'!$N$6,'Methodology Reference'!$M$6,
IF('3. a) CDR evaluation Inputs'!Q14='Methodology Reference'!$N$7,'Methodology Reference'!$M$7,
IF('3. a) CDR evaluation Inputs'!Q14='Methodology Reference'!$N$8,'Methodology Reference'!$M$8,
IF('3. a) CDR evaluation Inputs'!Q14='Methodology Reference'!$N$9,'Methodology Reference'!$M$9,
IF('3. a) CDR evaluation Inputs'!Q14='Methodology Reference'!$N$10,'Methodology Reference'!$M$10,
IF('3. a) CDR evaluation Inputs'!Q14='Methodology Reference'!$N$11,'Methodology Reference'!$M$11,
IF('3. a) CDR evaluation Inputs'!Q14='Methodology Reference'!$N$12,'Methodology Reference'!$M$12,
IF('3. a) CDR evaluation Inputs'!Q14='Methodology Reference'!$N$13,'Methodology Reference'!$M$13,
IF('3. a) CDR evaluation Inputs'!Q14='Methodology Reference'!$N$14,'Methodology Reference'!$M$14,"N/A"))))))))))</f>
        <v>Very high</v>
      </c>
      <c r="S14" s="47" t="str">
        <f>IF('3. a) CDR evaluation Inputs'!Q14='Methodology Reference'!$N$5,'Methodology Reference'!$L$5,
IF('3. a) CDR evaluation Inputs'!Q14='Methodology Reference'!$N$6,'Methodology Reference'!$L$6,
IF('3. a) CDR evaluation Inputs'!Q14='Methodology Reference'!$N$7,'Methodology Reference'!$L$7,
IF('3. a) CDR evaluation Inputs'!Q14='Methodology Reference'!$N$8,'Methodology Reference'!$L$8,
IF('3. a) CDR evaluation Inputs'!Q14='Methodology Reference'!$N$9,'Methodology Reference'!$L$9,
IF('3. a) CDR evaluation Inputs'!Q14='Methodology Reference'!$N$10,'Methodology Reference'!$L$10,
IF('3. a) CDR evaluation Inputs'!Q14='Methodology Reference'!$N$11,'Methodology Reference'!$L$11,
IF('3. a) CDR evaluation Inputs'!Q14='Methodology Reference'!$N$12,'Methodology Reference'!$L$12,
IF('3. a) CDR evaluation Inputs'!Q14='Methodology Reference'!$N$13,'Methodology Reference'!$L$13,
IF('3. a) CDR evaluation Inputs'!Q14='Methodology Reference'!$N$14,'Methodology Reference'!$L$14,"N/A"))))))))))</f>
        <v>&gt;104</v>
      </c>
      <c r="T14" s="55" t="s">
        <v>147</v>
      </c>
      <c r="U14" s="161"/>
      <c r="V14" s="49">
        <v>4</v>
      </c>
      <c r="W14" s="46" t="str">
        <f>IF('3. a) CDR evaluation Inputs'!V14='Methodology Reference'!$Q$5,'Methodology Reference'!$P$5,
IF('3. a) CDR evaluation Inputs'!V14='Methodology Reference'!$Q$6,'Methodology Reference'!$P$6,
IF('3. a) CDR evaluation Inputs'!V14='Methodology Reference'!$Q$7,'Methodology Reference'!$P$7,
IF('3. a) CDR evaluation Inputs'!V14='Methodology Reference'!$Q$8,'Methodology Reference'!$P$8,
IF('3. a) CDR evaluation Inputs'!V14='Methodology Reference'!$Q$9,'Methodology Reference'!$P$9,
IF('3. a) CDR evaluation Inputs'!V14='Methodology Reference'!$Q$10,'Methodology Reference'!$P$10,
IF('3. a) CDR evaluation Inputs'!V14='Methodology Reference'!$Q$11,'Methodology Reference'!$P$11,
IF('3. a) CDR evaluation Inputs'!V14='Methodology Reference'!$Q$12,'Methodology Reference'!$P$12,
IF('3. a) CDR evaluation Inputs'!V14='Methodology Reference'!$Q$13,'Methodology Reference'!$P$13,
IF('3. a) CDR evaluation Inputs'!V14='Methodology Reference'!$Q$14,'Methodology Reference'!$P$14,"N/A"))))))))))</f>
        <v>Moderate-low</v>
      </c>
      <c r="X14" s="55" t="s">
        <v>148</v>
      </c>
      <c r="Y14" s="161"/>
      <c r="Z14" s="49">
        <v>10</v>
      </c>
      <c r="AA14" s="46" t="str">
        <f>IF('3. a) CDR evaluation Inputs'!Z14='Methodology Reference'!$T$5,'Methodology Reference'!$S$5,
IF('3. a) CDR evaluation Inputs'!Z14='Methodology Reference'!$T$6,'Methodology Reference'!$S$6,
IF('3. a) CDR evaluation Inputs'!Z14='Methodology Reference'!$T$7,'Methodology Reference'!$S$7,
IF('3. a) CDR evaluation Inputs'!Z14='Methodology Reference'!$T$8,'Methodology Reference'!$S$8,
IF('3. a) CDR evaluation Inputs'!Z14='Methodology Reference'!$T$9,'Methodology Reference'!$S$9,
IF('3. a) CDR evaluation Inputs'!Z14='Methodology Reference'!$T$10,'Methodology Reference'!$S$10,
IF('3. a) CDR evaluation Inputs'!Z14='Methodology Reference'!$T$11,'Methodology Reference'!$S$11,
IF('3. a) CDR evaluation Inputs'!Z14='Methodology Reference'!$T$12,'Methodology Reference'!$S$12,
IF('3. a) CDR evaluation Inputs'!Z14='Methodology Reference'!$T$13,'Methodology Reference'!$S$13,
IF('3. a) CDR evaluation Inputs'!Z14='Methodology Reference'!$T$14,'Methodology Reference'!$S$14,"N/A"))))))))))</f>
        <v>Very high</v>
      </c>
      <c r="AB14" s="55" t="s">
        <v>144</v>
      </c>
      <c r="AC14" s="167"/>
      <c r="AD14" s="49" t="s">
        <v>97</v>
      </c>
      <c r="AE14" s="49" t="s">
        <v>94</v>
      </c>
      <c r="AF14" s="153">
        <f>IF(AD14='Methodology Reference'!$V$5,'Methodology Reference'!$W$5,
IF(AD14='Methodology Reference'!$V$6,'Methodology Reference'!$W$6,
IF(AD14='Methodology Reference'!$V$7,'Methodology Reference'!$W$7,
IF(AD14='Methodology Reference'!$V$8,'Methodology Reference'!$W$8,0))))-
(5-IF(AE14='Methodology Reference'!$V$5,'Methodology Reference'!$X$5,
IF(AE14='Methodology Reference'!$V$6,'Methodology Reference'!$X$6,
IF(AE14='Methodology Reference'!$V$7,'Methodology Reference'!$X$7,
IF(AE14='Methodology Reference'!$V$8,'Methodology Reference'!$X$8,0)))))</f>
        <v>3.3333333333333339</v>
      </c>
      <c r="AG14" s="154" t="s">
        <v>149</v>
      </c>
      <c r="AH14" s="167"/>
      <c r="AI14" s="49" t="s">
        <v>97</v>
      </c>
      <c r="AJ14" s="49" t="s">
        <v>93</v>
      </c>
      <c r="AK14" s="44">
        <f>IF(AI14='Methodology Reference'!$V$5,'Methodology Reference'!$W$5,
IF(AI14='Methodology Reference'!$V$6,'Methodology Reference'!$W$6,
IF(AI14='Methodology Reference'!$V$7,'Methodology Reference'!$W$7,
IF(AI14='Methodology Reference'!$V$8,'Methodology Reference'!$W$8,0))))-
(5-IF(AJ14='Methodology Reference'!$V$5,'Methodology Reference'!$X$5,
IF(AJ14='Methodology Reference'!$V$6,'Methodology Reference'!$X$6,
IF(AJ14='Methodology Reference'!$V$7,'Methodology Reference'!$X$7,
IF(AJ14='Methodology Reference'!$V$8,'Methodology Reference'!$X$8,0)))))</f>
        <v>6.666666666666667</v>
      </c>
      <c r="AL14" s="55" t="s">
        <v>150</v>
      </c>
      <c r="AM14" s="167"/>
      <c r="AN14" s="49" t="s">
        <v>93</v>
      </c>
      <c r="AO14" s="49" t="s">
        <v>97</v>
      </c>
      <c r="AP14" s="44">
        <f>IF(AN14='Methodology Reference'!$V$5,'Methodology Reference'!$W$5,
IF(AN14='Methodology Reference'!$V$6,'Methodology Reference'!$W$6,
IF(AN14='Methodology Reference'!$V$7,'Methodology Reference'!$W$7,
IF(AN14='Methodology Reference'!$V$8,'Methodology Reference'!$W$8,0))))-
(5-IF(AO14='Methodology Reference'!$V$5,'Methodology Reference'!$X$5,
IF(AO14='Methodology Reference'!$V$6,'Methodology Reference'!$X$6,
IF(AO14='Methodology Reference'!$V$7,'Methodology Reference'!$X$7,
IF(AO14='Methodology Reference'!$V$8,'Methodology Reference'!$X$8,0)))))</f>
        <v>3.3333333333333335</v>
      </c>
      <c r="AQ14" s="55" t="s">
        <v>151</v>
      </c>
    </row>
    <row r="15" spans="3:43" x14ac:dyDescent="0.3">
      <c r="C15" s="30" t="str">
        <f>'1. CDR Selection'!D14</f>
        <v>tbc</v>
      </c>
      <c r="D15" s="31"/>
      <c r="E15" s="32"/>
      <c r="F15" s="32"/>
      <c r="G15" s="33"/>
      <c r="H15" s="31"/>
      <c r="I15" s="32"/>
      <c r="J15" s="32"/>
      <c r="K15" s="33"/>
      <c r="L15" s="31"/>
      <c r="M15" s="32"/>
      <c r="N15" s="32"/>
      <c r="O15" s="33"/>
      <c r="P15" s="31"/>
      <c r="Q15" s="32"/>
      <c r="R15" s="32"/>
      <c r="S15" s="34"/>
      <c r="T15" s="35"/>
      <c r="U15" s="31"/>
      <c r="V15" s="32"/>
      <c r="W15" s="32"/>
      <c r="X15" s="35"/>
      <c r="Y15" s="31"/>
      <c r="Z15" s="32"/>
      <c r="AA15" s="32"/>
      <c r="AB15" s="35"/>
      <c r="AC15" s="36"/>
      <c r="AD15" s="32"/>
      <c r="AE15" s="32"/>
      <c r="AF15" s="32"/>
      <c r="AG15" s="34"/>
      <c r="AH15" s="31"/>
      <c r="AI15" s="32"/>
      <c r="AJ15" s="32"/>
      <c r="AK15" s="32"/>
      <c r="AL15" s="35"/>
      <c r="AM15" s="36"/>
      <c r="AN15" s="32"/>
      <c r="AO15" s="32"/>
      <c r="AP15" s="32"/>
      <c r="AQ15" s="35"/>
    </row>
    <row r="16" spans="3:43" x14ac:dyDescent="0.3">
      <c r="C16" s="30" t="str">
        <f>'1. CDR Selection'!D15</f>
        <v>tbc</v>
      </c>
      <c r="D16" s="31"/>
      <c r="E16" s="32"/>
      <c r="F16" s="32"/>
      <c r="G16" s="33"/>
      <c r="H16" s="31"/>
      <c r="I16" s="32"/>
      <c r="J16" s="32"/>
      <c r="K16" s="33"/>
      <c r="L16" s="31"/>
      <c r="M16" s="32"/>
      <c r="N16" s="32"/>
      <c r="O16" s="33"/>
      <c r="P16" s="31"/>
      <c r="Q16" s="32"/>
      <c r="R16" s="32"/>
      <c r="S16" s="34"/>
      <c r="T16" s="35"/>
      <c r="U16" s="31"/>
      <c r="V16" s="32"/>
      <c r="W16" s="32"/>
      <c r="X16" s="35"/>
      <c r="Y16" s="31"/>
      <c r="Z16" s="32"/>
      <c r="AA16" s="32"/>
      <c r="AB16" s="35"/>
      <c r="AC16" s="36"/>
      <c r="AD16" s="32"/>
      <c r="AE16" s="32"/>
      <c r="AF16" s="32"/>
      <c r="AG16" s="34"/>
      <c r="AH16" s="31"/>
      <c r="AI16" s="32"/>
      <c r="AJ16" s="32"/>
      <c r="AK16" s="32"/>
      <c r="AL16" s="35"/>
      <c r="AM16" s="36"/>
      <c r="AN16" s="32"/>
      <c r="AO16" s="32"/>
      <c r="AP16" s="32"/>
      <c r="AQ16" s="35"/>
    </row>
    <row r="17" spans="2:43" x14ac:dyDescent="0.3">
      <c r="C17" s="30" t="str">
        <f>'1. CDR Selection'!D16</f>
        <v>tbc</v>
      </c>
      <c r="D17" s="31"/>
      <c r="E17" s="32"/>
      <c r="F17" s="32"/>
      <c r="G17" s="33"/>
      <c r="H17" s="31"/>
      <c r="I17" s="32"/>
      <c r="J17" s="32"/>
      <c r="K17" s="33"/>
      <c r="L17" s="31"/>
      <c r="M17" s="32"/>
      <c r="N17" s="32"/>
      <c r="O17" s="33"/>
      <c r="P17" s="31"/>
      <c r="Q17" s="32"/>
      <c r="R17" s="32"/>
      <c r="S17" s="34"/>
      <c r="T17" s="35"/>
      <c r="U17" s="31"/>
      <c r="V17" s="32"/>
      <c r="W17" s="32"/>
      <c r="X17" s="35"/>
      <c r="Y17" s="31"/>
      <c r="Z17" s="32"/>
      <c r="AA17" s="32"/>
      <c r="AB17" s="35"/>
      <c r="AC17" s="36"/>
      <c r="AD17" s="32"/>
      <c r="AE17" s="32"/>
      <c r="AF17" s="32"/>
      <c r="AG17" s="34"/>
      <c r="AH17" s="31"/>
      <c r="AI17" s="32"/>
      <c r="AJ17" s="32"/>
      <c r="AK17" s="32"/>
      <c r="AL17" s="35"/>
      <c r="AM17" s="36"/>
      <c r="AN17" s="32"/>
      <c r="AO17" s="32"/>
      <c r="AP17" s="32"/>
      <c r="AQ17" s="35"/>
    </row>
    <row r="18" spans="2:43" x14ac:dyDescent="0.3">
      <c r="C18" s="30" t="str">
        <f>'1. CDR Selection'!D17</f>
        <v>tbc</v>
      </c>
      <c r="D18" s="31"/>
      <c r="E18" s="32"/>
      <c r="F18" s="32"/>
      <c r="G18" s="33"/>
      <c r="H18" s="31"/>
      <c r="I18" s="32"/>
      <c r="J18" s="32"/>
      <c r="K18" s="33"/>
      <c r="L18" s="31"/>
      <c r="M18" s="32"/>
      <c r="N18" s="32"/>
      <c r="O18" s="33"/>
      <c r="P18" s="31"/>
      <c r="Q18" s="32"/>
      <c r="R18" s="32"/>
      <c r="S18" s="34"/>
      <c r="T18" s="35"/>
      <c r="U18" s="31"/>
      <c r="V18" s="32"/>
      <c r="W18" s="32"/>
      <c r="X18" s="35"/>
      <c r="Y18" s="31"/>
      <c r="Z18" s="32"/>
      <c r="AA18" s="32"/>
      <c r="AB18" s="35"/>
      <c r="AC18" s="36"/>
      <c r="AD18" s="32"/>
      <c r="AE18" s="32"/>
      <c r="AF18" s="32"/>
      <c r="AG18" s="34"/>
      <c r="AH18" s="31"/>
      <c r="AI18" s="32"/>
      <c r="AJ18" s="32"/>
      <c r="AK18" s="32"/>
      <c r="AL18" s="35"/>
      <c r="AM18" s="36"/>
      <c r="AN18" s="32"/>
      <c r="AO18" s="32"/>
      <c r="AP18" s="32"/>
      <c r="AQ18" s="35"/>
    </row>
    <row r="19" spans="2:43" ht="15" thickBot="1" x14ac:dyDescent="0.35">
      <c r="C19" s="37" t="str">
        <f>'1. CDR Selection'!D18</f>
        <v>tbc</v>
      </c>
      <c r="D19" s="38"/>
      <c r="E19" s="39"/>
      <c r="F19" s="39"/>
      <c r="G19" s="40"/>
      <c r="H19" s="38"/>
      <c r="I19" s="39"/>
      <c r="J19" s="39"/>
      <c r="K19" s="40"/>
      <c r="L19" s="38"/>
      <c r="M19" s="39"/>
      <c r="N19" s="39"/>
      <c r="O19" s="40"/>
      <c r="P19" s="38"/>
      <c r="Q19" s="39"/>
      <c r="R19" s="39"/>
      <c r="S19" s="41"/>
      <c r="T19" s="42"/>
      <c r="U19" s="38"/>
      <c r="V19" s="39"/>
      <c r="W19" s="39"/>
      <c r="X19" s="42"/>
      <c r="Y19" s="38"/>
      <c r="Z19" s="39"/>
      <c r="AA19" s="39"/>
      <c r="AB19" s="42"/>
      <c r="AC19" s="43"/>
      <c r="AD19" s="39"/>
      <c r="AE19" s="39"/>
      <c r="AF19" s="39"/>
      <c r="AG19" s="41"/>
      <c r="AH19" s="38"/>
      <c r="AI19" s="39"/>
      <c r="AJ19" s="39"/>
      <c r="AK19" s="39"/>
      <c r="AL19" s="42"/>
      <c r="AM19" s="43"/>
      <c r="AN19" s="39"/>
      <c r="AO19" s="39"/>
      <c r="AP19" s="39"/>
      <c r="AQ19" s="42"/>
    </row>
    <row r="22" spans="2:43" ht="16.2" thickBot="1" x14ac:dyDescent="0.35">
      <c r="B22" s="2" t="s">
        <v>152</v>
      </c>
    </row>
    <row r="23" spans="2:43" x14ac:dyDescent="0.3">
      <c r="B23" s="56" t="s">
        <v>153</v>
      </c>
    </row>
    <row r="24" spans="2:43" ht="28.2" x14ac:dyDescent="0.3">
      <c r="B24" s="57" t="s">
        <v>154</v>
      </c>
    </row>
    <row r="25" spans="2:43" ht="15" thickBot="1" x14ac:dyDescent="0.35">
      <c r="B25" s="58" t="s">
        <v>155</v>
      </c>
    </row>
  </sheetData>
  <mergeCells count="19">
    <mergeCell ref="AM3:AQ3"/>
    <mergeCell ref="AM5:AM14"/>
    <mergeCell ref="Y3:AB3"/>
    <mergeCell ref="Y5:Y14"/>
    <mergeCell ref="AC3:AG3"/>
    <mergeCell ref="AC5:AC14"/>
    <mergeCell ref="AH3:AL3"/>
    <mergeCell ref="AH5:AH14"/>
    <mergeCell ref="P3:T3"/>
    <mergeCell ref="P5:P14"/>
    <mergeCell ref="U3:X3"/>
    <mergeCell ref="U5:U14"/>
    <mergeCell ref="C3:C4"/>
    <mergeCell ref="D3:G3"/>
    <mergeCell ref="H3:K3"/>
    <mergeCell ref="L3:O3"/>
    <mergeCell ref="D5:D14"/>
    <mergeCell ref="L5:L14"/>
    <mergeCell ref="H5:H14"/>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843B871-631F-4ED1-A8C1-04A52329DA74}">
          <x14:formula1>
            <xm:f>'Methodology Reference'!$J$5:$J$14</xm:f>
          </x14:formula1>
          <xm:sqref>M5:M14</xm:sqref>
        </x14:dataValidation>
        <x14:dataValidation type="list" allowBlank="1" showInputMessage="1" showErrorMessage="1" xr:uid="{53B5E9E4-DA87-45CA-A835-C70D642D8557}">
          <x14:formula1>
            <xm:f>'Methodology Reference'!$N$5:$N$14</xm:f>
          </x14:formula1>
          <xm:sqref>Q5:Q14</xm:sqref>
        </x14:dataValidation>
        <x14:dataValidation type="list" allowBlank="1" showInputMessage="1" showErrorMessage="1" xr:uid="{A95F0197-42A2-4AEA-86B0-9273BA94AEF4}">
          <x14:formula1>
            <xm:f>'Methodology Reference'!$Q$5:$Q$14</xm:f>
          </x14:formula1>
          <xm:sqref>V5:V14</xm:sqref>
        </x14:dataValidation>
        <x14:dataValidation type="list" allowBlank="1" showInputMessage="1" showErrorMessage="1" xr:uid="{FFD4FCAD-4460-4708-A214-CB8ABA78E939}">
          <x14:formula1>
            <xm:f>'Methodology Reference'!$T$5:$T$14</xm:f>
          </x14:formula1>
          <xm:sqref>Z5:Z14</xm:sqref>
        </x14:dataValidation>
        <x14:dataValidation type="list" allowBlank="1" showInputMessage="1" showErrorMessage="1" xr:uid="{0ADBDA85-8DC3-42DF-906F-1674F4612EC6}">
          <x14:formula1>
            <xm:f>'Methodology Reference'!$V$5:$V$8</xm:f>
          </x14:formula1>
          <xm:sqref>AD5:AE14 AI5:AJ14 AN5:AO14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4439-0C0C-48E7-B32B-0F5D68562137}">
  <sheetPr>
    <tabColor rgb="FF465C66"/>
  </sheetPr>
  <dimension ref="C3:L30"/>
  <sheetViews>
    <sheetView zoomScale="51" workbookViewId="0">
      <pane xSplit="3" topLeftCell="H1" activePane="topRight" state="frozen"/>
      <selection pane="topRight" activeCell="C17" sqref="C17"/>
    </sheetView>
  </sheetViews>
  <sheetFormatPr defaultColWidth="8.6640625" defaultRowHeight="13.8" x14ac:dyDescent="0.25"/>
  <cols>
    <col min="1" max="2" width="8.6640625" style="59"/>
    <col min="3" max="3" width="33.88671875" style="59" customWidth="1"/>
    <col min="4" max="4" width="20.88671875" style="59" customWidth="1"/>
    <col min="5" max="5" width="12.88671875" style="59" customWidth="1"/>
    <col min="6" max="6" width="15.5546875" style="59" customWidth="1"/>
    <col min="7" max="7" width="21.88671875" style="59" customWidth="1"/>
    <col min="8" max="8" width="20.6640625" style="59" customWidth="1"/>
    <col min="9" max="9" width="21.109375" style="59" customWidth="1"/>
    <col min="10" max="10" width="26.109375" style="59" customWidth="1"/>
    <col min="11" max="11" width="30.44140625" style="59" customWidth="1"/>
    <col min="12" max="12" width="29.5546875" style="59" customWidth="1"/>
    <col min="13" max="13" width="17.44140625" style="59" customWidth="1"/>
    <col min="14" max="14" width="11.88671875" style="59" customWidth="1"/>
    <col min="15" max="15" width="49.5546875" style="59" customWidth="1"/>
    <col min="16" max="16" width="25" style="59" customWidth="1"/>
    <col min="17" max="17" width="21" style="59" customWidth="1"/>
    <col min="18" max="18" width="12.44140625" style="59" customWidth="1"/>
    <col min="19" max="19" width="52.33203125" style="59" customWidth="1"/>
    <col min="20" max="20" width="25" style="59" customWidth="1"/>
    <col min="21" max="21" width="21" style="59" customWidth="1"/>
    <col min="22" max="22" width="12.44140625" style="59" customWidth="1"/>
    <col min="23" max="23" width="71.5546875" style="59" customWidth="1"/>
    <col min="24" max="24" width="25.33203125" style="59" customWidth="1"/>
    <col min="25" max="25" width="15.109375" style="59" customWidth="1"/>
    <col min="26" max="26" width="8.6640625" style="59"/>
    <col min="27" max="27" width="84.5546875" style="59" customWidth="1"/>
    <col min="28" max="16384" width="8.6640625" style="59"/>
  </cols>
  <sheetData>
    <row r="3" spans="3:12" x14ac:dyDescent="0.25">
      <c r="C3" s="168" t="s">
        <v>156</v>
      </c>
      <c r="D3" s="169"/>
      <c r="E3" s="169"/>
      <c r="F3" s="169"/>
      <c r="G3" s="169"/>
      <c r="H3" s="169"/>
      <c r="I3" s="169"/>
      <c r="J3" s="169"/>
      <c r="K3" s="169"/>
      <c r="L3" s="170"/>
    </row>
    <row r="4" spans="3:12" x14ac:dyDescent="0.25">
      <c r="C4" s="162" t="s">
        <v>62</v>
      </c>
      <c r="D4" s="165" t="s">
        <v>41</v>
      </c>
      <c r="E4" s="156"/>
      <c r="F4" s="156"/>
      <c r="G4" s="156" t="s">
        <v>42</v>
      </c>
      <c r="H4" s="156"/>
      <c r="I4" s="156"/>
      <c r="J4" s="156" t="s">
        <v>43</v>
      </c>
      <c r="K4" s="156"/>
      <c r="L4" s="157"/>
    </row>
    <row r="5" spans="3:12" x14ac:dyDescent="0.25">
      <c r="C5" s="163"/>
      <c r="D5" s="115" t="s">
        <v>45</v>
      </c>
      <c r="E5" s="116" t="s">
        <v>46</v>
      </c>
      <c r="F5" s="116" t="s">
        <v>47</v>
      </c>
      <c r="G5" s="116" t="s">
        <v>48</v>
      </c>
      <c r="H5" s="116" t="s">
        <v>49</v>
      </c>
      <c r="I5" s="116" t="s">
        <v>50</v>
      </c>
      <c r="J5" s="116" t="s">
        <v>51</v>
      </c>
      <c r="K5" s="116" t="s">
        <v>46</v>
      </c>
      <c r="L5" s="117" t="s">
        <v>52</v>
      </c>
    </row>
    <row r="6" spans="3:12" x14ac:dyDescent="0.25">
      <c r="C6" s="9" t="str">
        <f>'1. CDR Selection'!D4</f>
        <v>Afforestation</v>
      </c>
      <c r="D6" s="72">
        <f>'3. a) CDR evaluation Inputs'!F5</f>
        <v>9.4444444444444446</v>
      </c>
      <c r="E6" s="73">
        <f>'3. a) CDR evaluation Inputs'!J5</f>
        <v>10</v>
      </c>
      <c r="F6" s="73">
        <f>'3. a) CDR evaluation Inputs'!M5</f>
        <v>6</v>
      </c>
      <c r="G6" s="73">
        <f>'3. a) CDR evaluation Inputs'!Q5</f>
        <v>2</v>
      </c>
      <c r="H6" s="73">
        <f>'3. a) CDR evaluation Inputs'!V5</f>
        <v>2</v>
      </c>
      <c r="I6" s="73">
        <f>'3. a) CDR evaluation Inputs'!Z5</f>
        <v>2</v>
      </c>
      <c r="J6" s="73">
        <f>'3. a) CDR evaluation Inputs'!AF5</f>
        <v>1.666666666666667</v>
      </c>
      <c r="K6" s="73">
        <f>'3. a) CDR evaluation Inputs'!AK5</f>
        <v>5</v>
      </c>
      <c r="L6" s="118">
        <f>'3. a) CDR evaluation Inputs'!AP5</f>
        <v>5</v>
      </c>
    </row>
    <row r="7" spans="3:12" x14ac:dyDescent="0.25">
      <c r="C7" s="79" t="str">
        <f>'1. CDR Selection'!D5</f>
        <v>Reforestation</v>
      </c>
      <c r="D7" s="80">
        <f>'3. a) CDR evaluation Inputs'!F6</f>
        <v>9.4444444444444446</v>
      </c>
      <c r="E7" s="81">
        <f>'3. a) CDR evaluation Inputs'!J6</f>
        <v>10</v>
      </c>
      <c r="F7" s="155">
        <f>'3. a) CDR evaluation Inputs'!M6</f>
        <v>6</v>
      </c>
      <c r="G7" s="81">
        <f>'3. a) CDR evaluation Inputs'!Q6</f>
        <v>2</v>
      </c>
      <c r="H7" s="155">
        <f>'3. a) CDR evaluation Inputs'!V6</f>
        <v>2</v>
      </c>
      <c r="I7" s="155">
        <f>'3. a) CDR evaluation Inputs'!Z6</f>
        <v>4</v>
      </c>
      <c r="J7" s="81">
        <f>'3. a) CDR evaluation Inputs'!AF6</f>
        <v>10</v>
      </c>
      <c r="K7" s="81">
        <f>'3. a) CDR evaluation Inputs'!AK6</f>
        <v>6.6666666666666679</v>
      </c>
      <c r="L7" s="119">
        <f>'3. a) CDR evaluation Inputs'!AP6</f>
        <v>8.3333333333333339</v>
      </c>
    </row>
    <row r="8" spans="3:12" x14ac:dyDescent="0.25">
      <c r="C8" s="15" t="str">
        <f>'1. CDR Selection'!D6</f>
        <v>Soil carbon sequestration</v>
      </c>
      <c r="D8" s="72">
        <f>'3. a) CDR evaluation Inputs'!F7</f>
        <v>9.4444444444444446</v>
      </c>
      <c r="E8" s="73">
        <f>'3. a) CDR evaluation Inputs'!J7</f>
        <v>10</v>
      </c>
      <c r="F8" s="73">
        <f>'3. a) CDR evaluation Inputs'!M7</f>
        <v>5</v>
      </c>
      <c r="G8" s="73">
        <f>'3. a) CDR evaluation Inputs'!Q7</f>
        <v>2</v>
      </c>
      <c r="H8" s="73">
        <f>'3. a) CDR evaluation Inputs'!V7</f>
        <v>2</v>
      </c>
      <c r="I8" s="73">
        <f>'3. a) CDR evaluation Inputs'!Z7</f>
        <v>3</v>
      </c>
      <c r="J8" s="73">
        <f>'3. a) CDR evaluation Inputs'!AF7</f>
        <v>6.6666666666666679</v>
      </c>
      <c r="K8" s="73">
        <f>'3. a) CDR evaluation Inputs'!AK7</f>
        <v>8.3333333333333339</v>
      </c>
      <c r="L8" s="118">
        <f>'3. a) CDR evaluation Inputs'!AP7</f>
        <v>10</v>
      </c>
    </row>
    <row r="9" spans="3:12" x14ac:dyDescent="0.25">
      <c r="C9" s="79" t="str">
        <f>'1. CDR Selection'!D7</f>
        <v>Low temperature biochar</v>
      </c>
      <c r="D9" s="80">
        <f>'3. a) CDR evaluation Inputs'!F8</f>
        <v>7.2222222222222223</v>
      </c>
      <c r="E9" s="81">
        <f>'3. a) CDR evaluation Inputs'!J8</f>
        <v>9</v>
      </c>
      <c r="F9" s="155">
        <f>'3. a) CDR evaluation Inputs'!M8</f>
        <v>6</v>
      </c>
      <c r="G9" s="81">
        <f>'3. a) CDR evaluation Inputs'!Q8</f>
        <v>3</v>
      </c>
      <c r="H9" s="155">
        <f>'3. a) CDR evaluation Inputs'!V8</f>
        <v>10</v>
      </c>
      <c r="I9" s="155">
        <f>'3. a) CDR evaluation Inputs'!Z8</f>
        <v>5</v>
      </c>
      <c r="J9" s="81">
        <f>'3. a) CDR evaluation Inputs'!AF8</f>
        <v>6.6666666666666679</v>
      </c>
      <c r="K9" s="81">
        <f>'3. a) CDR evaluation Inputs'!AK8</f>
        <v>6.6666666666666679</v>
      </c>
      <c r="L9" s="119">
        <f>'3. a) CDR evaluation Inputs'!AP8</f>
        <v>6.666666666666667</v>
      </c>
    </row>
    <row r="10" spans="3:12" x14ac:dyDescent="0.25">
      <c r="C10" s="15" t="str">
        <f>'1. CDR Selection'!D8</f>
        <v>High temperature biochar</v>
      </c>
      <c r="D10" s="72">
        <f>'3. a) CDR evaluation Inputs'!F9</f>
        <v>7.2222222222222223</v>
      </c>
      <c r="E10" s="73">
        <f>'3. a) CDR evaluation Inputs'!J9</f>
        <v>6</v>
      </c>
      <c r="F10" s="73">
        <f>'3. a) CDR evaluation Inputs'!M9</f>
        <v>6</v>
      </c>
      <c r="G10" s="73">
        <f>'3. a) CDR evaluation Inputs'!Q9</f>
        <v>6</v>
      </c>
      <c r="H10" s="73">
        <f>'3. a) CDR evaluation Inputs'!V9</f>
        <v>10</v>
      </c>
      <c r="I10" s="73">
        <f>'3. a) CDR evaluation Inputs'!Z9</f>
        <v>6</v>
      </c>
      <c r="J10" s="73">
        <f>'3. a) CDR evaluation Inputs'!AF9</f>
        <v>6.6666666666666679</v>
      </c>
      <c r="K10" s="73">
        <f>'3. a) CDR evaluation Inputs'!AK9</f>
        <v>6.6666666666666679</v>
      </c>
      <c r="L10" s="118">
        <f>'3. a) CDR evaluation Inputs'!AP9</f>
        <v>6.666666666666667</v>
      </c>
    </row>
    <row r="11" spans="3:12" x14ac:dyDescent="0.25">
      <c r="C11" s="79" t="str">
        <f>'1. CDR Selection'!D9</f>
        <v>BECCS with no agricultural expansion</v>
      </c>
      <c r="D11" s="80">
        <f>'3. a) CDR evaluation Inputs'!F10</f>
        <v>8</v>
      </c>
      <c r="E11" s="81">
        <f>'3. a) CDR evaluation Inputs'!J10</f>
        <v>7</v>
      </c>
      <c r="F11" s="155">
        <f>'3. a) CDR evaluation Inputs'!M10</f>
        <v>6</v>
      </c>
      <c r="G11" s="81">
        <f>'3. a) CDR evaluation Inputs'!Q10</f>
        <v>9</v>
      </c>
      <c r="H11" s="155">
        <f>'3. a) CDR evaluation Inputs'!V10</f>
        <v>8</v>
      </c>
      <c r="I11" s="155">
        <f>'3. a) CDR evaluation Inputs'!Z10</f>
        <v>8</v>
      </c>
      <c r="J11" s="81">
        <f>'3. a) CDR evaluation Inputs'!AF10</f>
        <v>3.3333333333333335</v>
      </c>
      <c r="K11" s="81">
        <f>'3. a) CDR evaluation Inputs'!AK10</f>
        <v>8.3333333333333339</v>
      </c>
      <c r="L11" s="119">
        <f>'3. a) CDR evaluation Inputs'!AP10</f>
        <v>6.6666666666666679</v>
      </c>
    </row>
    <row r="12" spans="3:12" x14ac:dyDescent="0.25">
      <c r="C12" s="15" t="str">
        <f>'1. CDR Selection'!D10</f>
        <v>BECCS with agricultural expansion</v>
      </c>
      <c r="D12" s="72">
        <f>'3. a) CDR evaluation Inputs'!F11</f>
        <v>8</v>
      </c>
      <c r="E12" s="73">
        <f>'3. a) CDR evaluation Inputs'!J11</f>
        <v>7</v>
      </c>
      <c r="F12" s="73">
        <f>'3. a) CDR evaluation Inputs'!M11</f>
        <v>5</v>
      </c>
      <c r="G12" s="73">
        <f>'3. a) CDR evaluation Inputs'!Q11</f>
        <v>9</v>
      </c>
      <c r="H12" s="73">
        <f>'3. a) CDR evaluation Inputs'!V11</f>
        <v>1</v>
      </c>
      <c r="I12" s="73">
        <f>'3. a) CDR evaluation Inputs'!Z11</f>
        <v>7</v>
      </c>
      <c r="J12" s="73">
        <f>'3. a) CDR evaluation Inputs'!AF11</f>
        <v>0</v>
      </c>
      <c r="K12" s="73">
        <f>'3. a) CDR evaluation Inputs'!AK11</f>
        <v>5</v>
      </c>
      <c r="L12" s="118">
        <f>'3. a) CDR evaluation Inputs'!AP11</f>
        <v>1.666666666666667</v>
      </c>
    </row>
    <row r="13" spans="3:12" x14ac:dyDescent="0.25">
      <c r="C13" s="79" t="str">
        <f>'1. CDR Selection'!D11</f>
        <v>DACCS with saline aquifer storage</v>
      </c>
      <c r="D13" s="80">
        <f>'3. a) CDR evaluation Inputs'!F12</f>
        <v>8.3333333333333339</v>
      </c>
      <c r="E13" s="81">
        <f>'3. a) CDR evaluation Inputs'!J12</f>
        <v>1</v>
      </c>
      <c r="F13" s="155">
        <f>'3. a) CDR evaluation Inputs'!M12</f>
        <v>8</v>
      </c>
      <c r="G13" s="81">
        <f>'3. a) CDR evaluation Inputs'!Q12</f>
        <v>9</v>
      </c>
      <c r="H13" s="155">
        <f>'3. a) CDR evaluation Inputs'!V12</f>
        <v>10</v>
      </c>
      <c r="I13" s="155">
        <f>'3. a) CDR evaluation Inputs'!Z12</f>
        <v>8</v>
      </c>
      <c r="J13" s="81">
        <f>'3. a) CDR evaluation Inputs'!AF12</f>
        <v>3.3333333333333335</v>
      </c>
      <c r="K13" s="81">
        <f>'3. a) CDR evaluation Inputs'!AK12</f>
        <v>3.3333333333333339</v>
      </c>
      <c r="L13" s="119">
        <f>'3. a) CDR evaluation Inputs'!AP12</f>
        <v>5</v>
      </c>
    </row>
    <row r="14" spans="3:12" x14ac:dyDescent="0.25">
      <c r="C14" s="15" t="str">
        <f>'1. CDR Selection'!D12</f>
        <v>DACCS with mineralization storage</v>
      </c>
      <c r="D14" s="72">
        <f>'3. a) CDR evaluation Inputs'!F13</f>
        <v>5.5555555555555554</v>
      </c>
      <c r="E14" s="73">
        <f>'3. a) CDR evaluation Inputs'!J13</f>
        <v>1</v>
      </c>
      <c r="F14" s="73">
        <f>'3. a) CDR evaluation Inputs'!M13</f>
        <v>8</v>
      </c>
      <c r="G14" s="73">
        <f>'3. a) CDR evaluation Inputs'!Q13</f>
        <v>9</v>
      </c>
      <c r="H14" s="73">
        <f>'3. a) CDR evaluation Inputs'!V13</f>
        <v>10</v>
      </c>
      <c r="I14" s="73">
        <f>'3. a) CDR evaluation Inputs'!Z13</f>
        <v>10</v>
      </c>
      <c r="J14" s="73">
        <f>'3. a) CDR evaluation Inputs'!AF13</f>
        <v>3.3333333333333335</v>
      </c>
      <c r="K14" s="73">
        <f>'3. a) CDR evaluation Inputs'!AK13</f>
        <v>3.3333333333333339</v>
      </c>
      <c r="L14" s="118">
        <f>'3. a) CDR evaluation Inputs'!AP13</f>
        <v>5</v>
      </c>
    </row>
    <row r="15" spans="3:12" x14ac:dyDescent="0.25">
      <c r="C15" s="79" t="str">
        <f>'1. CDR Selection'!D13</f>
        <v>Enhanced weathering</v>
      </c>
      <c r="D15" s="80">
        <f>'3. a) CDR evaluation Inputs'!F14</f>
        <v>3.8888888888888888</v>
      </c>
      <c r="E15" s="81">
        <f>'3. a) CDR evaluation Inputs'!J14</f>
        <v>6</v>
      </c>
      <c r="F15" s="155">
        <f>'3. a) CDR evaluation Inputs'!M14</f>
        <v>6</v>
      </c>
      <c r="G15" s="81">
        <f>'3. a) CDR evaluation Inputs'!Q14</f>
        <v>9</v>
      </c>
      <c r="H15" s="155">
        <f>'3. a) CDR evaluation Inputs'!V14</f>
        <v>4</v>
      </c>
      <c r="I15" s="155">
        <f>'3. a) CDR evaluation Inputs'!Z14</f>
        <v>10</v>
      </c>
      <c r="J15" s="81">
        <f>'3. a) CDR evaluation Inputs'!AF14</f>
        <v>3.3333333333333339</v>
      </c>
      <c r="K15" s="81">
        <f>'3. a) CDR evaluation Inputs'!AK14</f>
        <v>6.666666666666667</v>
      </c>
      <c r="L15" s="119">
        <f>'3. a) CDR evaluation Inputs'!AP14</f>
        <v>3.3333333333333335</v>
      </c>
    </row>
    <row r="16" spans="3:12" x14ac:dyDescent="0.25">
      <c r="C16" s="15" t="str">
        <f>'1. CDR Selection'!D14</f>
        <v>tbc</v>
      </c>
      <c r="D16" s="16"/>
      <c r="E16" s="66"/>
      <c r="F16" s="66"/>
      <c r="G16" s="66"/>
      <c r="H16" s="66"/>
      <c r="I16" s="66"/>
      <c r="J16" s="66"/>
      <c r="K16" s="66"/>
      <c r="L16" s="17"/>
    </row>
    <row r="17" spans="3:12" x14ac:dyDescent="0.25">
      <c r="C17" s="15" t="str">
        <f>'1. CDR Selection'!D15</f>
        <v>tbc</v>
      </c>
      <c r="D17" s="16"/>
      <c r="E17" s="66"/>
      <c r="F17" s="66"/>
      <c r="G17" s="66"/>
      <c r="H17" s="66"/>
      <c r="I17" s="66"/>
      <c r="J17" s="66"/>
      <c r="K17" s="66"/>
      <c r="L17" s="17"/>
    </row>
    <row r="18" spans="3:12" x14ac:dyDescent="0.25">
      <c r="C18" s="15" t="str">
        <f>'1. CDR Selection'!D16</f>
        <v>tbc</v>
      </c>
      <c r="D18" s="16"/>
      <c r="E18" s="66"/>
      <c r="F18" s="66"/>
      <c r="G18" s="66"/>
      <c r="H18" s="66"/>
      <c r="I18" s="66"/>
      <c r="J18" s="66"/>
      <c r="K18" s="66"/>
      <c r="L18" s="17"/>
    </row>
    <row r="19" spans="3:12" x14ac:dyDescent="0.25">
      <c r="C19" s="15" t="str">
        <f>'1. CDR Selection'!D17</f>
        <v>tbc</v>
      </c>
      <c r="D19" s="16"/>
      <c r="E19" s="66"/>
      <c r="F19" s="66"/>
      <c r="G19" s="66"/>
      <c r="H19" s="66"/>
      <c r="I19" s="66"/>
      <c r="J19" s="66"/>
      <c r="K19" s="66"/>
      <c r="L19" s="17"/>
    </row>
    <row r="20" spans="3:12" x14ac:dyDescent="0.25">
      <c r="C20" s="20" t="str">
        <f>'1. CDR Selection'!D18</f>
        <v>tbc</v>
      </c>
      <c r="D20" s="21"/>
      <c r="E20" s="77"/>
      <c r="F20" s="77"/>
      <c r="G20" s="77"/>
      <c r="H20" s="77"/>
      <c r="I20" s="77"/>
      <c r="J20" s="77"/>
      <c r="K20" s="77"/>
      <c r="L20" s="22"/>
    </row>
    <row r="22" spans="3:12" ht="14.4" thickBot="1" x14ac:dyDescent="0.3"/>
    <row r="23" spans="3:12" x14ac:dyDescent="0.25">
      <c r="C23" s="120" t="s">
        <v>152</v>
      </c>
    </row>
    <row r="24" spans="3:12" x14ac:dyDescent="0.25">
      <c r="C24" s="108" t="s">
        <v>157</v>
      </c>
    </row>
    <row r="25" spans="3:12" x14ac:dyDescent="0.25">
      <c r="C25" s="109" t="s">
        <v>158</v>
      </c>
    </row>
    <row r="26" spans="3:12" x14ac:dyDescent="0.25">
      <c r="C26" s="110" t="s">
        <v>159</v>
      </c>
    </row>
    <row r="27" spans="3:12" x14ac:dyDescent="0.25">
      <c r="C27" s="111" t="s">
        <v>160</v>
      </c>
    </row>
    <row r="28" spans="3:12" x14ac:dyDescent="0.25">
      <c r="C28" s="112" t="s">
        <v>161</v>
      </c>
    </row>
    <row r="29" spans="3:12" x14ac:dyDescent="0.25">
      <c r="C29" s="113" t="s">
        <v>162</v>
      </c>
    </row>
    <row r="30" spans="3:12" ht="14.4" thickBot="1" x14ac:dyDescent="0.3">
      <c r="C30" s="114" t="s">
        <v>163</v>
      </c>
    </row>
  </sheetData>
  <mergeCells count="5">
    <mergeCell ref="C3:L3"/>
    <mergeCell ref="C4:C5"/>
    <mergeCell ref="D4:F4"/>
    <mergeCell ref="G4:I4"/>
    <mergeCell ref="J4:L4"/>
  </mergeCells>
  <conditionalFormatting sqref="D6:L15">
    <cfRule type="expression" dxfId="8" priority="1">
      <formula>D6&lt;=2</formula>
    </cfRule>
    <cfRule type="expression" dxfId="7" priority="2">
      <formula>D6&lt;=4</formula>
    </cfRule>
    <cfRule type="expression" dxfId="6" priority="3">
      <formula>D6&lt;=5</formula>
    </cfRule>
    <cfRule type="expression" dxfId="5" priority="4">
      <formula>D6&lt;6</formula>
    </cfRule>
    <cfRule type="expression" dxfId="4" priority="5">
      <formula>D6&lt;=7</formula>
    </cfRule>
    <cfRule type="expression" dxfId="3" priority="6">
      <formula>D6&lt;=8</formula>
    </cfRule>
    <cfRule type="expression" dxfId="2" priority="7">
      <formula>D6&lt;=10</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F475-D419-4EE3-ABB9-D457BC42BEA3}">
  <sheetPr>
    <tabColor rgb="FFF8781E"/>
  </sheetPr>
  <dimension ref="B2:M10"/>
  <sheetViews>
    <sheetView topLeftCell="B1" workbookViewId="0">
      <selection activeCell="E16" sqref="E16"/>
    </sheetView>
  </sheetViews>
  <sheetFormatPr defaultColWidth="8.6640625" defaultRowHeight="13.8" x14ac:dyDescent="0.25"/>
  <cols>
    <col min="1" max="2" width="8.6640625" style="59"/>
    <col min="3" max="3" width="27" style="59" customWidth="1"/>
    <col min="4" max="4" width="14.88671875" style="59" customWidth="1"/>
    <col min="5" max="5" width="14.109375" style="59" customWidth="1"/>
    <col min="6" max="6" width="15.44140625" style="59" customWidth="1"/>
    <col min="7" max="7" width="14.44140625" style="59" customWidth="1"/>
    <col min="8" max="8" width="14" style="59" customWidth="1"/>
    <col min="9" max="9" width="13.33203125" style="59" customWidth="1"/>
    <col min="10" max="10" width="17.5546875" style="59" customWidth="1"/>
    <col min="11" max="11" width="16" style="59" customWidth="1"/>
    <col min="12" max="12" width="18.88671875" style="59" customWidth="1"/>
    <col min="13" max="13" width="11.88671875" style="59" customWidth="1"/>
    <col min="14" max="16384" width="8.6640625" style="59"/>
  </cols>
  <sheetData>
    <row r="2" spans="2:13" ht="14.4" thickBot="1" x14ac:dyDescent="0.3"/>
    <row r="3" spans="2:13" x14ac:dyDescent="0.25">
      <c r="B3" s="176"/>
      <c r="C3" s="87" t="s">
        <v>40</v>
      </c>
      <c r="D3" s="165" t="s">
        <v>41</v>
      </c>
      <c r="E3" s="156"/>
      <c r="F3" s="156"/>
      <c r="G3" s="156" t="s">
        <v>42</v>
      </c>
      <c r="H3" s="156"/>
      <c r="I3" s="156"/>
      <c r="J3" s="156" t="s">
        <v>43</v>
      </c>
      <c r="K3" s="156"/>
      <c r="L3" s="159"/>
      <c r="M3" s="174" t="s">
        <v>164</v>
      </c>
    </row>
    <row r="4" spans="2:13" ht="14.4" thickBot="1" x14ac:dyDescent="0.3">
      <c r="B4" s="177"/>
      <c r="C4" s="88" t="s">
        <v>44</v>
      </c>
      <c r="D4" s="69" t="s">
        <v>45</v>
      </c>
      <c r="E4" s="70" t="s">
        <v>46</v>
      </c>
      <c r="F4" s="70" t="s">
        <v>47</v>
      </c>
      <c r="G4" s="70" t="s">
        <v>165</v>
      </c>
      <c r="H4" s="70" t="s">
        <v>49</v>
      </c>
      <c r="I4" s="70" t="s">
        <v>50</v>
      </c>
      <c r="J4" s="70" t="s">
        <v>51</v>
      </c>
      <c r="K4" s="70" t="s">
        <v>46</v>
      </c>
      <c r="L4" s="71" t="s">
        <v>52</v>
      </c>
      <c r="M4" s="175"/>
    </row>
    <row r="5" spans="2:13" ht="21.9" customHeight="1" x14ac:dyDescent="0.25">
      <c r="B5" s="171" t="s">
        <v>166</v>
      </c>
      <c r="C5" s="93" t="s">
        <v>167</v>
      </c>
      <c r="D5" s="94">
        <f>1/9</f>
        <v>0.1111111111111111</v>
      </c>
      <c r="E5" s="95">
        <f>1/9</f>
        <v>0.1111111111111111</v>
      </c>
      <c r="F5" s="95">
        <f t="shared" ref="F5:L5" si="0">1/9</f>
        <v>0.1111111111111111</v>
      </c>
      <c r="G5" s="95">
        <f t="shared" si="0"/>
        <v>0.1111111111111111</v>
      </c>
      <c r="H5" s="95">
        <f t="shared" si="0"/>
        <v>0.1111111111111111</v>
      </c>
      <c r="I5" s="95">
        <f t="shared" si="0"/>
        <v>0.1111111111111111</v>
      </c>
      <c r="J5" s="95">
        <f t="shared" si="0"/>
        <v>0.1111111111111111</v>
      </c>
      <c r="K5" s="95">
        <f t="shared" si="0"/>
        <v>0.1111111111111111</v>
      </c>
      <c r="L5" s="96">
        <f t="shared" si="0"/>
        <v>0.1111111111111111</v>
      </c>
      <c r="M5" s="90">
        <f>SUM(D5:L5)</f>
        <v>1.0000000000000002</v>
      </c>
    </row>
    <row r="6" spans="2:13" ht="20.100000000000001" customHeight="1" x14ac:dyDescent="0.25">
      <c r="B6" s="172"/>
      <c r="C6" s="103" t="s">
        <v>168</v>
      </c>
      <c r="D6" s="104">
        <f>(1-0.9)/8</f>
        <v>1.2499999999999997E-2</v>
      </c>
      <c r="E6" s="105">
        <v>0.9</v>
      </c>
      <c r="F6" s="105">
        <f t="shared" ref="F6:L6" si="1">(1-0.9)/8</f>
        <v>1.2499999999999997E-2</v>
      </c>
      <c r="G6" s="105">
        <f t="shared" si="1"/>
        <v>1.2499999999999997E-2</v>
      </c>
      <c r="H6" s="105">
        <f t="shared" si="1"/>
        <v>1.2499999999999997E-2</v>
      </c>
      <c r="I6" s="105">
        <f t="shared" si="1"/>
        <v>1.2499999999999997E-2</v>
      </c>
      <c r="J6" s="105">
        <f t="shared" si="1"/>
        <v>1.2499999999999997E-2</v>
      </c>
      <c r="K6" s="105">
        <f t="shared" si="1"/>
        <v>1.2499999999999997E-2</v>
      </c>
      <c r="L6" s="106">
        <f t="shared" si="1"/>
        <v>1.2499999999999997E-2</v>
      </c>
      <c r="M6" s="107">
        <f t="shared" ref="M6:M10" si="2">SUM(D6:L6)</f>
        <v>0.99999999999999967</v>
      </c>
    </row>
    <row r="7" spans="2:13" ht="22.5" customHeight="1" x14ac:dyDescent="0.25">
      <c r="B7" s="172"/>
      <c r="C7" s="97" t="s">
        <v>169</v>
      </c>
      <c r="D7" s="98">
        <f t="shared" ref="D7:F8" si="3">(1-0.9)/6</f>
        <v>1.6666666666666663E-2</v>
      </c>
      <c r="E7" s="99">
        <f t="shared" si="3"/>
        <v>1.6666666666666663E-2</v>
      </c>
      <c r="F7" s="99">
        <f t="shared" si="3"/>
        <v>1.6666666666666663E-2</v>
      </c>
      <c r="G7" s="99">
        <v>0.3</v>
      </c>
      <c r="H7" s="99">
        <v>0.3</v>
      </c>
      <c r="I7" s="99">
        <v>0.3</v>
      </c>
      <c r="J7" s="99">
        <f>(1-0.9)/6</f>
        <v>1.6666666666666663E-2</v>
      </c>
      <c r="K7" s="99">
        <f>(1-0.9)/6</f>
        <v>1.6666666666666663E-2</v>
      </c>
      <c r="L7" s="100">
        <f>(1-0.9)/6</f>
        <v>1.6666666666666663E-2</v>
      </c>
      <c r="M7" s="91">
        <f t="shared" si="2"/>
        <v>0.99999999999999978</v>
      </c>
    </row>
    <row r="8" spans="2:13" ht="20.399999999999999" customHeight="1" x14ac:dyDescent="0.25">
      <c r="B8" s="172"/>
      <c r="C8" s="103" t="s">
        <v>170</v>
      </c>
      <c r="D8" s="104">
        <f t="shared" si="3"/>
        <v>1.6666666666666663E-2</v>
      </c>
      <c r="E8" s="105">
        <f t="shared" si="3"/>
        <v>1.6666666666666663E-2</v>
      </c>
      <c r="F8" s="105">
        <f t="shared" si="3"/>
        <v>1.6666666666666663E-2</v>
      </c>
      <c r="G8" s="105">
        <f>(1-0.9)/6</f>
        <v>1.6666666666666663E-2</v>
      </c>
      <c r="H8" s="105">
        <f>(1-0.9)/6</f>
        <v>1.6666666666666663E-2</v>
      </c>
      <c r="I8" s="105">
        <f>(1-0.9)/6</f>
        <v>1.6666666666666663E-2</v>
      </c>
      <c r="J8" s="105">
        <v>0.3</v>
      </c>
      <c r="K8" s="105">
        <v>0.3</v>
      </c>
      <c r="L8" s="106">
        <v>0.3</v>
      </c>
      <c r="M8" s="107">
        <f t="shared" si="2"/>
        <v>1</v>
      </c>
    </row>
    <row r="9" spans="2:13" ht="18.600000000000001" customHeight="1" thickBot="1" x14ac:dyDescent="0.3">
      <c r="B9" s="173"/>
      <c r="C9" s="101" t="s">
        <v>171</v>
      </c>
      <c r="D9" s="98">
        <v>0.11700000000000001</v>
      </c>
      <c r="E9" s="99">
        <v>0.124</v>
      </c>
      <c r="F9" s="99">
        <v>0.11</v>
      </c>
      <c r="G9" s="99">
        <v>0.11700000000000001</v>
      </c>
      <c r="H9" s="99">
        <v>0.123</v>
      </c>
      <c r="I9" s="99">
        <v>0.127</v>
      </c>
      <c r="J9" s="99">
        <v>0.115</v>
      </c>
      <c r="K9" s="99">
        <v>8.7999999999999995E-2</v>
      </c>
      <c r="L9" s="100">
        <f>1-SUM(D9:K9)</f>
        <v>7.900000000000007E-2</v>
      </c>
      <c r="M9" s="91">
        <f t="shared" si="2"/>
        <v>1</v>
      </c>
    </row>
    <row r="10" spans="2:13" ht="30" customHeight="1" thickBot="1" x14ac:dyDescent="0.3">
      <c r="B10" s="89"/>
      <c r="C10" s="102" t="s">
        <v>172</v>
      </c>
      <c r="D10" s="84">
        <f>D9</f>
        <v>0.11700000000000001</v>
      </c>
      <c r="E10" s="85">
        <f>E9</f>
        <v>0.124</v>
      </c>
      <c r="F10" s="85">
        <f>F9</f>
        <v>0.11</v>
      </c>
      <c r="G10" s="85">
        <f t="shared" ref="G10:L10" si="4">G9</f>
        <v>0.11700000000000001</v>
      </c>
      <c r="H10" s="85">
        <f t="shared" si="4"/>
        <v>0.123</v>
      </c>
      <c r="I10" s="85">
        <f t="shared" si="4"/>
        <v>0.127</v>
      </c>
      <c r="J10" s="85">
        <f t="shared" si="4"/>
        <v>0.115</v>
      </c>
      <c r="K10" s="85">
        <f t="shared" si="4"/>
        <v>8.7999999999999995E-2</v>
      </c>
      <c r="L10" s="86">
        <f t="shared" si="4"/>
        <v>7.900000000000007E-2</v>
      </c>
      <c r="M10" s="92">
        <f t="shared" si="2"/>
        <v>1</v>
      </c>
    </row>
  </sheetData>
  <mergeCells count="6">
    <mergeCell ref="B5:B9"/>
    <mergeCell ref="M3:M4"/>
    <mergeCell ref="B3:B4"/>
    <mergeCell ref="D3:F3"/>
    <mergeCell ref="G3:I3"/>
    <mergeCell ref="J3:L3"/>
  </mergeCells>
  <conditionalFormatting sqref="M5:M10">
    <cfRule type="expression" dxfId="1" priority="1">
      <formula>$M5&lt;1</formula>
    </cfRule>
    <cfRule type="expression" dxfId="0" priority="2">
      <formula>$M5&gt;1</formula>
    </cfRule>
  </conditionalFormatting>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2464-7281-40CE-BDBC-E1123E7E9111}">
  <sheetPr>
    <tabColor rgb="FF61704B"/>
  </sheetPr>
  <dimension ref="C2:G19"/>
  <sheetViews>
    <sheetView zoomScale="51" workbookViewId="0">
      <selection activeCell="H1" sqref="H1"/>
    </sheetView>
  </sheetViews>
  <sheetFormatPr defaultColWidth="8.6640625" defaultRowHeight="13.8" x14ac:dyDescent="0.25"/>
  <cols>
    <col min="1" max="2" width="8.6640625" style="59"/>
    <col min="3" max="3" width="36.88671875" style="59" customWidth="1"/>
    <col min="4" max="4" width="25.44140625" style="59" customWidth="1"/>
    <col min="5" max="5" width="28.109375" style="59" customWidth="1"/>
    <col min="6" max="6" width="23.5546875" style="59" customWidth="1"/>
    <col min="7" max="7" width="12.88671875" style="59" customWidth="1"/>
    <col min="8" max="16384" width="8.6640625" style="59"/>
  </cols>
  <sheetData>
    <row r="2" spans="3:7" ht="14.4" thickBot="1" x14ac:dyDescent="0.3"/>
    <row r="3" spans="3:7" x14ac:dyDescent="0.25">
      <c r="C3" s="178" t="s">
        <v>62</v>
      </c>
      <c r="D3" s="165" t="s">
        <v>173</v>
      </c>
      <c r="E3" s="156"/>
      <c r="F3" s="159"/>
      <c r="G3" s="178" t="s">
        <v>164</v>
      </c>
    </row>
    <row r="4" spans="3:7" ht="14.4" thickBot="1" x14ac:dyDescent="0.3">
      <c r="C4" s="179"/>
      <c r="D4" s="69" t="s">
        <v>41</v>
      </c>
      <c r="E4" s="70" t="s">
        <v>174</v>
      </c>
      <c r="F4" s="71" t="s">
        <v>43</v>
      </c>
      <c r="G4" s="179"/>
    </row>
    <row r="5" spans="3:7" x14ac:dyDescent="0.25">
      <c r="C5" s="9" t="str">
        <f>'1. CDR Selection'!D4</f>
        <v>Afforestation</v>
      </c>
      <c r="D5" s="72">
        <f>('3. b) CDR Evaluation Summary'!D6*'4. Define portfolio preference'!$D$10)+('3. b) CDR Evaluation Summary'!E6*'4. Define portfolio preference'!$E$10)+('3. b) CDR Evaluation Summary'!F6*'4. Define portfolio preference'!$F$10)</f>
        <v>3.0049999999999999</v>
      </c>
      <c r="E5" s="73">
        <f>('3. b) CDR Evaluation Summary'!G6*'4. Define portfolio preference'!$G$10)+('3. b) CDR Evaluation Summary'!H6*'4. Define portfolio preference'!$H$10)+('3. b) CDR Evaluation Summary'!I6*'4. Define portfolio preference'!$I$10)</f>
        <v>0.73399999999999999</v>
      </c>
      <c r="F5" s="74">
        <f>('3. b) CDR Evaluation Summary'!J6*'4. Define portfolio preference'!$J$10)+('3. b) CDR Evaluation Summary'!K6*'4. Define portfolio preference'!$K$10)+('3. b) CDR Evaluation Summary'!L6*'4. Define portfolio preference'!$L$10)</f>
        <v>1.0266666666666668</v>
      </c>
      <c r="G5" s="75">
        <f>SUM(D5:F5)</f>
        <v>4.7656666666666663</v>
      </c>
    </row>
    <row r="6" spans="3:7" x14ac:dyDescent="0.25">
      <c r="C6" s="79" t="str">
        <f>'1. CDR Selection'!D5</f>
        <v>Reforestation</v>
      </c>
      <c r="D6" s="80">
        <f>('3. b) CDR Evaluation Summary'!D7*'4. Define portfolio preference'!$D$10)+('3. b) CDR Evaluation Summary'!E7*'4. Define portfolio preference'!$E$10)+('3. b) CDR Evaluation Summary'!F7*'4. Define portfolio preference'!$F$10)</f>
        <v>3.0049999999999999</v>
      </c>
      <c r="E6" s="81">
        <f>('3. b) CDR Evaluation Summary'!G7*'4. Define portfolio preference'!$G$10)+('3. b) CDR Evaluation Summary'!H7*'4. Define portfolio preference'!$H$10)+('3. b) CDR Evaluation Summary'!I7*'4. Define portfolio preference'!$I$10)</f>
        <v>0.98799999999999999</v>
      </c>
      <c r="F6" s="82">
        <f>('3. b) CDR Evaluation Summary'!J7*'4. Define portfolio preference'!$J$10)+('3. b) CDR Evaluation Summary'!K7*'4. Define portfolio preference'!$K$10)+('3. b) CDR Evaluation Summary'!L7*'4. Define portfolio preference'!$L$10)</f>
        <v>2.3950000000000009</v>
      </c>
      <c r="G6" s="83">
        <f t="shared" ref="G6:G14" si="0">SUM(D6:F6)</f>
        <v>6.3880000000000008</v>
      </c>
    </row>
    <row r="7" spans="3:7" x14ac:dyDescent="0.25">
      <c r="C7" s="15" t="str">
        <f>'1. CDR Selection'!D6</f>
        <v>Soil carbon sequestration</v>
      </c>
      <c r="D7" s="72">
        <f>('3. b) CDR Evaluation Summary'!D8*'4. Define portfolio preference'!$D$10)+('3. b) CDR Evaluation Summary'!E8*'4. Define portfolio preference'!$E$10)+('3. b) CDR Evaluation Summary'!F8*'4. Define portfolio preference'!$F$10)</f>
        <v>2.8949999999999996</v>
      </c>
      <c r="E7" s="73">
        <f>('3. b) CDR Evaluation Summary'!G8*'4. Define portfolio preference'!$G$10)+('3. b) CDR Evaluation Summary'!H8*'4. Define portfolio preference'!$H$10)+('3. b) CDR Evaluation Summary'!I8*'4. Define portfolio preference'!$I$10)</f>
        <v>0.86099999999999999</v>
      </c>
      <c r="F7" s="74">
        <f>('3. b) CDR Evaluation Summary'!J8*'4. Define portfolio preference'!$J$10)+('3. b) CDR Evaluation Summary'!K8*'4. Define portfolio preference'!$K$10)+('3. b) CDR Evaluation Summary'!L8*'4. Define portfolio preference'!$L$10)</f>
        <v>2.2900000000000009</v>
      </c>
      <c r="G7" s="75">
        <f t="shared" si="0"/>
        <v>6.0460000000000003</v>
      </c>
    </row>
    <row r="8" spans="3:7" x14ac:dyDescent="0.25">
      <c r="C8" s="79" t="str">
        <f>'1. CDR Selection'!D7</f>
        <v>Low temperature biochar</v>
      </c>
      <c r="D8" s="80">
        <f>('3. b) CDR Evaluation Summary'!D9*'4. Define portfolio preference'!$D$10)+('3. b) CDR Evaluation Summary'!E9*'4. Define portfolio preference'!$E$10)+('3. b) CDR Evaluation Summary'!F9*'4. Define portfolio preference'!$F$10)</f>
        <v>2.6210000000000004</v>
      </c>
      <c r="E8" s="81">
        <f>('3. b) CDR Evaluation Summary'!G9*'4. Define portfolio preference'!$G$10)+('3. b) CDR Evaluation Summary'!H9*'4. Define portfolio preference'!$H$10)+('3. b) CDR Evaluation Summary'!I9*'4. Define portfolio preference'!$I$10)</f>
        <v>2.2160000000000002</v>
      </c>
      <c r="F8" s="82">
        <f>('3. b) CDR Evaluation Summary'!J9*'4. Define portfolio preference'!$J$10)+('3. b) CDR Evaluation Summary'!K9*'4. Define portfolio preference'!$K$10)+('3. b) CDR Evaluation Summary'!L9*'4. Define portfolio preference'!$L$10)</f>
        <v>1.8800000000000008</v>
      </c>
      <c r="G8" s="83">
        <f t="shared" si="0"/>
        <v>6.7170000000000014</v>
      </c>
    </row>
    <row r="9" spans="3:7" x14ac:dyDescent="0.25">
      <c r="C9" s="15" t="str">
        <f>'1. CDR Selection'!D8</f>
        <v>High temperature biochar</v>
      </c>
      <c r="D9" s="72">
        <f>('3. b) CDR Evaluation Summary'!D10*'4. Define portfolio preference'!$D$10)+('3. b) CDR Evaluation Summary'!E10*'4. Define portfolio preference'!$E$10)+('3. b) CDR Evaluation Summary'!F10*'4. Define portfolio preference'!$F$10)</f>
        <v>2.2490000000000001</v>
      </c>
      <c r="E9" s="73">
        <f>('3. b) CDR Evaluation Summary'!G10*'4. Define portfolio preference'!$G$10)+('3. b) CDR Evaluation Summary'!H10*'4. Define portfolio preference'!$H$10)+('3. b) CDR Evaluation Summary'!I10*'4. Define portfolio preference'!$I$10)</f>
        <v>2.694</v>
      </c>
      <c r="F9" s="74">
        <f>('3. b) CDR Evaluation Summary'!J10*'4. Define portfolio preference'!$J$10)+('3. b) CDR Evaluation Summary'!K10*'4. Define portfolio preference'!$K$10)+('3. b) CDR Evaluation Summary'!L10*'4. Define portfolio preference'!$L$10)</f>
        <v>1.8800000000000008</v>
      </c>
      <c r="G9" s="75">
        <f t="shared" si="0"/>
        <v>6.8230000000000004</v>
      </c>
    </row>
    <row r="10" spans="3:7" x14ac:dyDescent="0.25">
      <c r="C10" s="79" t="str">
        <f>'1. CDR Selection'!D9</f>
        <v>BECCS with no agricultural expansion</v>
      </c>
      <c r="D10" s="80">
        <f>('3. b) CDR Evaluation Summary'!D11*'4. Define portfolio preference'!$D$10)+('3. b) CDR Evaluation Summary'!E11*'4. Define portfolio preference'!$E$10)+('3. b) CDR Evaluation Summary'!F11*'4. Define portfolio preference'!$F$10)</f>
        <v>2.464</v>
      </c>
      <c r="E10" s="81">
        <f>('3. b) CDR Evaluation Summary'!G11*'4. Define portfolio preference'!$G$10)+('3. b) CDR Evaluation Summary'!H11*'4. Define portfolio preference'!$H$10)+('3. b) CDR Evaluation Summary'!I11*'4. Define portfolio preference'!$I$10)</f>
        <v>3.0529999999999999</v>
      </c>
      <c r="F10" s="82">
        <f>('3. b) CDR Evaluation Summary'!J11*'4. Define portfolio preference'!$J$10)+('3. b) CDR Evaluation Summary'!K11*'4. Define portfolio preference'!$K$10)+('3. b) CDR Evaluation Summary'!L11*'4. Define portfolio preference'!$L$10)</f>
        <v>1.643333333333334</v>
      </c>
      <c r="G10" s="83">
        <f t="shared" si="0"/>
        <v>7.1603333333333339</v>
      </c>
    </row>
    <row r="11" spans="3:7" x14ac:dyDescent="0.25">
      <c r="C11" s="15" t="str">
        <f>'1. CDR Selection'!D10</f>
        <v>BECCS with agricultural expansion</v>
      </c>
      <c r="D11" s="72">
        <f>('3. b) CDR Evaluation Summary'!D12*'4. Define portfolio preference'!$D$10)+('3. b) CDR Evaluation Summary'!E12*'4. Define portfolio preference'!$E$10)+('3. b) CDR Evaluation Summary'!F12*'4. Define portfolio preference'!$F$10)</f>
        <v>2.3540000000000001</v>
      </c>
      <c r="E11" s="73">
        <f>('3. b) CDR Evaluation Summary'!G12*'4. Define portfolio preference'!$G$10)+('3. b) CDR Evaluation Summary'!H12*'4. Define portfolio preference'!$H$10)+('3. b) CDR Evaluation Summary'!I12*'4. Define portfolio preference'!$I$10)</f>
        <v>2.0650000000000004</v>
      </c>
      <c r="F11" s="74">
        <f>('3. b) CDR Evaluation Summary'!J12*'4. Define portfolio preference'!$J$10)+('3. b) CDR Evaluation Summary'!K12*'4. Define portfolio preference'!$K$10)+('3. b) CDR Evaluation Summary'!L12*'4. Define portfolio preference'!$L$10)</f>
        <v>0.57166666666666677</v>
      </c>
      <c r="G11" s="75">
        <f t="shared" si="0"/>
        <v>4.9906666666666677</v>
      </c>
    </row>
    <row r="12" spans="3:7" x14ac:dyDescent="0.25">
      <c r="C12" s="79" t="str">
        <f>'1. CDR Selection'!D11</f>
        <v>DACCS with saline aquifer storage</v>
      </c>
      <c r="D12" s="80">
        <f>('3. b) CDR Evaluation Summary'!D13*'4. Define portfolio preference'!$D$10)+('3. b) CDR Evaluation Summary'!E13*'4. Define portfolio preference'!$E$10)+('3. b) CDR Evaluation Summary'!F13*'4. Define portfolio preference'!$F$10)</f>
        <v>1.9790000000000001</v>
      </c>
      <c r="E12" s="81">
        <f>('3. b) CDR Evaluation Summary'!G13*'4. Define portfolio preference'!$G$10)+('3. b) CDR Evaluation Summary'!H13*'4. Define portfolio preference'!$H$10)+('3. b) CDR Evaluation Summary'!I13*'4. Define portfolio preference'!$I$10)</f>
        <v>3.2990000000000004</v>
      </c>
      <c r="F12" s="82">
        <f>('3. b) CDR Evaluation Summary'!J13*'4. Define portfolio preference'!$J$10)+('3. b) CDR Evaluation Summary'!K13*'4. Define portfolio preference'!$K$10)+('3. b) CDR Evaluation Summary'!L13*'4. Define portfolio preference'!$L$10)</f>
        <v>1.0716666666666672</v>
      </c>
      <c r="G12" s="83">
        <f t="shared" si="0"/>
        <v>6.3496666666666677</v>
      </c>
    </row>
    <row r="13" spans="3:7" x14ac:dyDescent="0.25">
      <c r="C13" s="15" t="str">
        <f>'1. CDR Selection'!D12</f>
        <v>DACCS with mineralization storage</v>
      </c>
      <c r="D13" s="72">
        <f>('3. b) CDR Evaluation Summary'!D14*'4. Define portfolio preference'!$D$10)+('3. b) CDR Evaluation Summary'!E14*'4. Define portfolio preference'!$E$10)+('3. b) CDR Evaluation Summary'!F14*'4. Define portfolio preference'!$F$10)</f>
        <v>1.6539999999999999</v>
      </c>
      <c r="E13" s="73">
        <f>('3. b) CDR Evaluation Summary'!G14*'4. Define portfolio preference'!$G$10)+('3. b) CDR Evaluation Summary'!H14*'4. Define portfolio preference'!$H$10)+('3. b) CDR Evaluation Summary'!I14*'4. Define portfolio preference'!$I$10)</f>
        <v>3.5530000000000004</v>
      </c>
      <c r="F13" s="74">
        <f>('3. b) CDR Evaluation Summary'!J14*'4. Define portfolio preference'!$J$10)+('3. b) CDR Evaluation Summary'!K14*'4. Define portfolio preference'!$K$10)+('3. b) CDR Evaluation Summary'!L14*'4. Define portfolio preference'!$L$10)</f>
        <v>1.0716666666666672</v>
      </c>
      <c r="G13" s="75">
        <f t="shared" si="0"/>
        <v>6.278666666666668</v>
      </c>
    </row>
    <row r="14" spans="3:7" x14ac:dyDescent="0.25">
      <c r="C14" s="79" t="str">
        <f>'1. CDR Selection'!D13</f>
        <v>Enhanced weathering</v>
      </c>
      <c r="D14" s="80">
        <f>('3. b) CDR Evaluation Summary'!D15*'4. Define portfolio preference'!$D$10)+('3. b) CDR Evaluation Summary'!E15*'4. Define portfolio preference'!$E$10)+('3. b) CDR Evaluation Summary'!F15*'4. Define portfolio preference'!$F$10)</f>
        <v>1.859</v>
      </c>
      <c r="E14" s="81">
        <f>('3. b) CDR Evaluation Summary'!G15*'4. Define portfolio preference'!$G$10)+('3. b) CDR Evaluation Summary'!H15*'4. Define portfolio preference'!$H$10)+('3. b) CDR Evaluation Summary'!I15*'4. Define portfolio preference'!$I$10)</f>
        <v>2.8150000000000004</v>
      </c>
      <c r="F14" s="82">
        <f>('3. b) CDR Evaluation Summary'!J15*'4. Define portfolio preference'!$J$10)+('3. b) CDR Evaluation Summary'!K15*'4. Define portfolio preference'!$K$10)+('3. b) CDR Evaluation Summary'!L15*'4. Define portfolio preference'!$L$10)</f>
        <v>1.2333333333333336</v>
      </c>
      <c r="G14" s="83">
        <f t="shared" si="0"/>
        <v>5.9073333333333338</v>
      </c>
    </row>
    <row r="15" spans="3:7" x14ac:dyDescent="0.25">
      <c r="C15" s="15" t="str">
        <f>'1. CDR Selection'!D14</f>
        <v>tbc</v>
      </c>
      <c r="D15" s="16"/>
      <c r="E15" s="66"/>
      <c r="F15" s="76"/>
      <c r="G15" s="15"/>
    </row>
    <row r="16" spans="3:7" x14ac:dyDescent="0.25">
      <c r="C16" s="15" t="str">
        <f>'1. CDR Selection'!D15</f>
        <v>tbc</v>
      </c>
      <c r="D16" s="16"/>
      <c r="E16" s="66"/>
      <c r="F16" s="76"/>
      <c r="G16" s="15"/>
    </row>
    <row r="17" spans="3:7" x14ac:dyDescent="0.25">
      <c r="C17" s="15" t="str">
        <f>'1. CDR Selection'!D16</f>
        <v>tbc</v>
      </c>
      <c r="D17" s="16"/>
      <c r="E17" s="66"/>
      <c r="F17" s="76"/>
      <c r="G17" s="15"/>
    </row>
    <row r="18" spans="3:7" x14ac:dyDescent="0.25">
      <c r="C18" s="15" t="str">
        <f>'1. CDR Selection'!D17</f>
        <v>tbc</v>
      </c>
      <c r="D18" s="16"/>
      <c r="E18" s="66"/>
      <c r="F18" s="76"/>
      <c r="G18" s="15"/>
    </row>
    <row r="19" spans="3:7" ht="14.4" thickBot="1" x14ac:dyDescent="0.3">
      <c r="C19" s="20" t="str">
        <f>'1. CDR Selection'!D18</f>
        <v>tbc</v>
      </c>
      <c r="D19" s="21"/>
      <c r="E19" s="77"/>
      <c r="F19" s="78"/>
      <c r="G19" s="20"/>
    </row>
  </sheetData>
  <mergeCells count="3">
    <mergeCell ref="C3:C4"/>
    <mergeCell ref="D3:F3"/>
    <mergeCell ref="G3: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8540-C57B-4738-9DA7-C7EDD599C5AD}">
  <sheetPr>
    <tabColor rgb="FF465C66"/>
  </sheetPr>
  <dimension ref="B2:Y38"/>
  <sheetViews>
    <sheetView workbookViewId="0">
      <selection activeCell="A8" sqref="A8"/>
    </sheetView>
  </sheetViews>
  <sheetFormatPr defaultColWidth="8.6640625" defaultRowHeight="13.8" x14ac:dyDescent="0.25"/>
  <cols>
    <col min="1" max="1" width="8.6640625" style="127"/>
    <col min="2" max="2" width="17.109375" style="127" customWidth="1"/>
    <col min="3" max="3" width="20.44140625" style="127" customWidth="1"/>
    <col min="4" max="4" width="12.109375" style="127" bestFit="1" customWidth="1"/>
    <col min="5" max="5" width="24.5546875" style="127" customWidth="1"/>
    <col min="6" max="6" width="23.109375" style="127" customWidth="1"/>
    <col min="7" max="7" width="22.33203125" style="127" customWidth="1"/>
    <col min="8" max="8" width="8.6640625" style="127"/>
    <col min="9" max="9" width="23.33203125" style="127" customWidth="1"/>
    <col min="10" max="10" width="23.6640625" style="127" customWidth="1"/>
    <col min="11" max="11" width="8.6640625" style="127"/>
    <col min="12" max="13" width="19.109375" style="127" customWidth="1"/>
    <col min="14" max="14" width="20.88671875" style="127" customWidth="1"/>
    <col min="15" max="15" width="8.6640625" style="127"/>
    <col min="16" max="16" width="19.109375" style="127" customWidth="1"/>
    <col min="17" max="17" width="20.88671875" style="127" customWidth="1"/>
    <col min="18" max="18" width="8.6640625" style="127"/>
    <col min="19" max="19" width="17" style="127" customWidth="1"/>
    <col min="20" max="20" width="15.5546875" style="127" customWidth="1"/>
    <col min="21" max="21" width="8.6640625" style="127"/>
    <col min="22" max="22" width="21.33203125" style="127" customWidth="1"/>
    <col min="23" max="23" width="23.88671875" style="127" bestFit="1" customWidth="1"/>
    <col min="24" max="24" width="25.109375" style="127" customWidth="1"/>
    <col min="25" max="25" width="10.6640625" style="127" customWidth="1"/>
    <col min="26" max="16384" width="8.6640625" style="127"/>
  </cols>
  <sheetData>
    <row r="2" spans="2:25" ht="14.4" thickBot="1" x14ac:dyDescent="0.3">
      <c r="W2" s="128"/>
      <c r="X2" s="128"/>
      <c r="Y2" s="128"/>
    </row>
    <row r="3" spans="2:25" s="147" customFormat="1" ht="14.4" thickBot="1" x14ac:dyDescent="0.3">
      <c r="B3" s="168" t="s">
        <v>175</v>
      </c>
      <c r="C3" s="170"/>
      <c r="E3" s="180" t="s">
        <v>176</v>
      </c>
      <c r="F3" s="185"/>
      <c r="G3" s="181"/>
      <c r="I3" s="180" t="s">
        <v>177</v>
      </c>
      <c r="J3" s="181"/>
      <c r="L3" s="180" t="s">
        <v>178</v>
      </c>
      <c r="M3" s="169"/>
      <c r="N3" s="181"/>
      <c r="P3" s="180" t="s">
        <v>179</v>
      </c>
      <c r="Q3" s="181"/>
      <c r="S3" s="180" t="s">
        <v>180</v>
      </c>
      <c r="T3" s="181"/>
      <c r="V3" s="180" t="s">
        <v>181</v>
      </c>
      <c r="W3" s="185"/>
      <c r="X3" s="181"/>
      <c r="Y3" s="148"/>
    </row>
    <row r="4" spans="2:25" s="147" customFormat="1" x14ac:dyDescent="0.25">
      <c r="B4" s="60" t="s">
        <v>182</v>
      </c>
      <c r="C4" s="61" t="s">
        <v>183</v>
      </c>
      <c r="E4" s="62" t="s">
        <v>184</v>
      </c>
      <c r="F4" s="63" t="s">
        <v>185</v>
      </c>
      <c r="G4" s="64" t="s">
        <v>186</v>
      </c>
      <c r="I4" s="60" t="s">
        <v>187</v>
      </c>
      <c r="J4" s="61" t="s">
        <v>74</v>
      </c>
      <c r="L4" s="60" t="s">
        <v>187</v>
      </c>
      <c r="M4" s="60" t="s">
        <v>188</v>
      </c>
      <c r="N4" s="61" t="s">
        <v>74</v>
      </c>
      <c r="P4" s="60" t="s">
        <v>187</v>
      </c>
      <c r="Q4" s="61" t="s">
        <v>74</v>
      </c>
      <c r="S4" s="60" t="s">
        <v>187</v>
      </c>
      <c r="T4" s="61" t="s">
        <v>74</v>
      </c>
      <c r="V4" s="60" t="s">
        <v>187</v>
      </c>
      <c r="W4" s="65" t="s">
        <v>189</v>
      </c>
      <c r="X4" s="61" t="s">
        <v>190</v>
      </c>
    </row>
    <row r="5" spans="2:25" ht="16.8" thickBot="1" x14ac:dyDescent="0.3">
      <c r="B5" s="129">
        <v>0</v>
      </c>
      <c r="C5" s="130">
        <v>9</v>
      </c>
      <c r="E5" s="67" t="s">
        <v>191</v>
      </c>
      <c r="F5" s="131">
        <v>828</v>
      </c>
      <c r="G5" s="68">
        <v>1</v>
      </c>
      <c r="I5" s="67" t="s">
        <v>192</v>
      </c>
      <c r="J5" s="68">
        <v>1</v>
      </c>
      <c r="L5" s="67" t="s">
        <v>193</v>
      </c>
      <c r="M5" s="67" t="s">
        <v>192</v>
      </c>
      <c r="N5" s="68">
        <v>1</v>
      </c>
      <c r="P5" s="67" t="s">
        <v>192</v>
      </c>
      <c r="Q5" s="68">
        <v>1</v>
      </c>
      <c r="S5" s="67" t="s">
        <v>192</v>
      </c>
      <c r="T5" s="68">
        <v>1</v>
      </c>
      <c r="V5" s="67" t="s">
        <v>102</v>
      </c>
      <c r="W5" s="131">
        <v>10</v>
      </c>
      <c r="X5" s="68">
        <v>0</v>
      </c>
    </row>
    <row r="6" spans="2:25" ht="16.2" x14ac:dyDescent="0.25">
      <c r="E6" s="132">
        <v>828</v>
      </c>
      <c r="F6" s="133">
        <v>736</v>
      </c>
      <c r="G6" s="134">
        <v>2</v>
      </c>
      <c r="I6" s="132" t="s">
        <v>97</v>
      </c>
      <c r="J6" s="134">
        <v>2</v>
      </c>
      <c r="L6" s="132" t="s">
        <v>194</v>
      </c>
      <c r="M6" s="132" t="s">
        <v>97</v>
      </c>
      <c r="N6" s="134">
        <v>2</v>
      </c>
      <c r="P6" s="132" t="s">
        <v>97</v>
      </c>
      <c r="Q6" s="134">
        <v>2</v>
      </c>
      <c r="S6" s="132" t="s">
        <v>97</v>
      </c>
      <c r="T6" s="134">
        <v>2</v>
      </c>
      <c r="V6" s="132" t="s">
        <v>94</v>
      </c>
      <c r="W6" s="133">
        <f>W8+2*(5/3)</f>
        <v>8.3333333333333339</v>
      </c>
      <c r="X6" s="134">
        <f>5/3</f>
        <v>1.6666666666666667</v>
      </c>
    </row>
    <row r="7" spans="2:25" ht="16.2" x14ac:dyDescent="0.25">
      <c r="E7" s="67">
        <v>736</v>
      </c>
      <c r="F7" s="131">
        <v>644</v>
      </c>
      <c r="G7" s="68">
        <v>3</v>
      </c>
      <c r="I7" s="67" t="s">
        <v>97</v>
      </c>
      <c r="J7" s="68">
        <v>3</v>
      </c>
      <c r="L7" s="67" t="s">
        <v>194</v>
      </c>
      <c r="M7" s="67" t="s">
        <v>97</v>
      </c>
      <c r="N7" s="68">
        <v>3</v>
      </c>
      <c r="P7" s="67" t="s">
        <v>97</v>
      </c>
      <c r="Q7" s="68">
        <v>3</v>
      </c>
      <c r="S7" s="67" t="s">
        <v>97</v>
      </c>
      <c r="T7" s="68">
        <v>3</v>
      </c>
      <c r="V7" s="67" t="s">
        <v>97</v>
      </c>
      <c r="W7" s="131">
        <f>W8+(5/3)</f>
        <v>6.666666666666667</v>
      </c>
      <c r="X7" s="68">
        <f>X6*2</f>
        <v>3.3333333333333335</v>
      </c>
    </row>
    <row r="8" spans="2:25" ht="16.8" thickBot="1" x14ac:dyDescent="0.3">
      <c r="E8" s="132">
        <v>644</v>
      </c>
      <c r="F8" s="133">
        <v>552</v>
      </c>
      <c r="G8" s="134">
        <v>4</v>
      </c>
      <c r="I8" s="132" t="s">
        <v>195</v>
      </c>
      <c r="J8" s="134">
        <v>4</v>
      </c>
      <c r="L8" s="132" t="s">
        <v>194</v>
      </c>
      <c r="M8" s="132" t="s">
        <v>195</v>
      </c>
      <c r="N8" s="134">
        <v>4</v>
      </c>
      <c r="P8" s="132" t="s">
        <v>195</v>
      </c>
      <c r="Q8" s="134">
        <v>4</v>
      </c>
      <c r="S8" s="132" t="s">
        <v>195</v>
      </c>
      <c r="T8" s="134">
        <v>4</v>
      </c>
      <c r="V8" s="135" t="s">
        <v>93</v>
      </c>
      <c r="W8" s="136">
        <v>5</v>
      </c>
      <c r="X8" s="137">
        <v>5</v>
      </c>
    </row>
    <row r="9" spans="2:25" ht="16.8" thickBot="1" x14ac:dyDescent="0.3">
      <c r="E9" s="67">
        <v>552</v>
      </c>
      <c r="F9" s="131">
        <v>460</v>
      </c>
      <c r="G9" s="68">
        <v>5</v>
      </c>
      <c r="I9" s="67" t="s">
        <v>196</v>
      </c>
      <c r="J9" s="68">
        <v>5</v>
      </c>
      <c r="L9" s="67" t="s">
        <v>194</v>
      </c>
      <c r="M9" s="67" t="s">
        <v>196</v>
      </c>
      <c r="N9" s="68">
        <v>5</v>
      </c>
      <c r="P9" s="67" t="s">
        <v>196</v>
      </c>
      <c r="Q9" s="68">
        <v>5</v>
      </c>
      <c r="S9" s="67" t="s">
        <v>196</v>
      </c>
      <c r="T9" s="68">
        <v>5</v>
      </c>
    </row>
    <row r="10" spans="2:25" ht="16.8" thickBot="1" x14ac:dyDescent="0.3">
      <c r="E10" s="132">
        <v>460</v>
      </c>
      <c r="F10" s="133">
        <v>368</v>
      </c>
      <c r="G10" s="134">
        <v>6</v>
      </c>
      <c r="I10" s="132" t="s">
        <v>197</v>
      </c>
      <c r="J10" s="134">
        <v>6</v>
      </c>
      <c r="L10" s="132" t="s">
        <v>198</v>
      </c>
      <c r="M10" s="132" t="s">
        <v>197</v>
      </c>
      <c r="N10" s="134">
        <v>6</v>
      </c>
      <c r="P10" s="132" t="s">
        <v>197</v>
      </c>
      <c r="Q10" s="134">
        <v>6</v>
      </c>
      <c r="S10" s="132" t="s">
        <v>197</v>
      </c>
      <c r="T10" s="134">
        <v>6</v>
      </c>
      <c r="V10" s="138" t="s">
        <v>199</v>
      </c>
      <c r="W10" s="183" t="s">
        <v>200</v>
      </c>
      <c r="X10" s="184"/>
    </row>
    <row r="11" spans="2:25" ht="16.2" x14ac:dyDescent="0.25">
      <c r="E11" s="67">
        <v>368</v>
      </c>
      <c r="F11" s="131">
        <v>276</v>
      </c>
      <c r="G11" s="68">
        <v>7</v>
      </c>
      <c r="I11" s="67" t="s">
        <v>102</v>
      </c>
      <c r="J11" s="68">
        <v>7</v>
      </c>
      <c r="L11" s="67" t="s">
        <v>198</v>
      </c>
      <c r="M11" s="67" t="s">
        <v>102</v>
      </c>
      <c r="N11" s="68">
        <v>7</v>
      </c>
      <c r="P11" s="67" t="s">
        <v>102</v>
      </c>
      <c r="Q11" s="68">
        <v>7</v>
      </c>
      <c r="S11" s="67" t="s">
        <v>102</v>
      </c>
      <c r="T11" s="68">
        <v>7</v>
      </c>
    </row>
    <row r="12" spans="2:25" ht="16.2" x14ac:dyDescent="0.25">
      <c r="E12" s="132">
        <v>276</v>
      </c>
      <c r="F12" s="133">
        <v>184</v>
      </c>
      <c r="G12" s="134">
        <v>8</v>
      </c>
      <c r="I12" s="132" t="s">
        <v>102</v>
      </c>
      <c r="J12" s="134">
        <v>8</v>
      </c>
      <c r="L12" s="132" t="s">
        <v>198</v>
      </c>
      <c r="M12" s="132" t="s">
        <v>102</v>
      </c>
      <c r="N12" s="134">
        <v>8</v>
      </c>
      <c r="P12" s="132" t="s">
        <v>102</v>
      </c>
      <c r="Q12" s="134">
        <v>8</v>
      </c>
      <c r="S12" s="132" t="s">
        <v>102</v>
      </c>
      <c r="T12" s="134">
        <v>8</v>
      </c>
    </row>
    <row r="13" spans="2:25" ht="16.2" x14ac:dyDescent="0.25">
      <c r="E13" s="67">
        <v>184</v>
      </c>
      <c r="F13" s="131">
        <v>92</v>
      </c>
      <c r="G13" s="68">
        <v>9</v>
      </c>
      <c r="I13" s="67" t="s">
        <v>201</v>
      </c>
      <c r="J13" s="68">
        <v>9</v>
      </c>
      <c r="L13" s="67" t="s">
        <v>202</v>
      </c>
      <c r="M13" s="67" t="s">
        <v>201</v>
      </c>
      <c r="N13" s="68">
        <v>9</v>
      </c>
      <c r="P13" s="67" t="s">
        <v>201</v>
      </c>
      <c r="Q13" s="68">
        <v>9</v>
      </c>
      <c r="S13" s="67" t="s">
        <v>201</v>
      </c>
      <c r="T13" s="68">
        <v>9</v>
      </c>
    </row>
    <row r="14" spans="2:25" ht="16.8" thickBot="1" x14ac:dyDescent="0.3">
      <c r="E14" s="135">
        <v>92</v>
      </c>
      <c r="F14" s="136">
        <v>0</v>
      </c>
      <c r="G14" s="137">
        <v>10</v>
      </c>
      <c r="I14" s="135" t="s">
        <v>201</v>
      </c>
      <c r="J14" s="137">
        <v>10</v>
      </c>
      <c r="L14" s="135" t="s">
        <v>203</v>
      </c>
      <c r="M14" s="135" t="s">
        <v>201</v>
      </c>
      <c r="N14" s="137">
        <v>10</v>
      </c>
      <c r="P14" s="135" t="s">
        <v>201</v>
      </c>
      <c r="Q14" s="137">
        <v>10</v>
      </c>
      <c r="S14" s="135" t="s">
        <v>201</v>
      </c>
      <c r="T14" s="137">
        <v>10</v>
      </c>
    </row>
    <row r="15" spans="2:25" x14ac:dyDescent="0.25">
      <c r="K15" s="139"/>
      <c r="O15" s="139"/>
      <c r="R15" s="139"/>
    </row>
    <row r="16" spans="2:25" x14ac:dyDescent="0.25">
      <c r="K16" s="139"/>
      <c r="O16" s="139"/>
      <c r="R16" s="139"/>
    </row>
    <row r="17" spans="4:20" x14ac:dyDescent="0.25">
      <c r="E17" s="127" t="s">
        <v>204</v>
      </c>
      <c r="F17" s="128"/>
      <c r="G17" s="128"/>
      <c r="I17" s="182"/>
      <c r="J17" s="182"/>
      <c r="K17" s="139"/>
      <c r="M17" s="182"/>
      <c r="N17" s="182"/>
      <c r="O17" s="139"/>
      <c r="P17" s="182"/>
      <c r="Q17" s="182"/>
      <c r="R17" s="139"/>
      <c r="S17" s="182"/>
      <c r="T17" s="182"/>
    </row>
    <row r="18" spans="4:20" ht="14.4" x14ac:dyDescent="0.3">
      <c r="E18" s="127" t="s">
        <v>205</v>
      </c>
      <c r="F18" s="140"/>
      <c r="G18" s="140"/>
      <c r="I18" s="128"/>
      <c r="J18" s="128"/>
      <c r="M18" s="128"/>
      <c r="N18" s="128"/>
      <c r="P18" s="128"/>
      <c r="Q18" s="128"/>
      <c r="S18" s="128"/>
      <c r="T18" s="128"/>
    </row>
    <row r="19" spans="4:20" x14ac:dyDescent="0.25">
      <c r="E19" s="141"/>
      <c r="F19" s="141"/>
      <c r="G19" s="142"/>
      <c r="I19" s="141"/>
      <c r="J19" s="143"/>
      <c r="M19" s="141"/>
      <c r="N19" s="143"/>
      <c r="P19" s="141"/>
      <c r="Q19" s="143"/>
      <c r="S19" s="141"/>
      <c r="T19" s="143"/>
    </row>
    <row r="20" spans="4:20" x14ac:dyDescent="0.25">
      <c r="E20" s="141"/>
      <c r="F20" s="140"/>
      <c r="G20" s="142"/>
      <c r="I20" s="141"/>
      <c r="J20" s="143"/>
      <c r="M20" s="141"/>
      <c r="N20" s="143"/>
      <c r="P20" s="141"/>
      <c r="Q20" s="143"/>
      <c r="S20" s="141"/>
      <c r="T20" s="143"/>
    </row>
    <row r="21" spans="4:20" x14ac:dyDescent="0.25">
      <c r="E21" s="141"/>
      <c r="F21" s="141"/>
      <c r="G21" s="142"/>
      <c r="I21" s="141"/>
      <c r="J21" s="144"/>
      <c r="M21" s="141"/>
      <c r="N21" s="144"/>
      <c r="P21" s="141"/>
      <c r="Q21" s="144"/>
      <c r="S21" s="141"/>
      <c r="T21" s="144"/>
    </row>
    <row r="22" spans="4:20" x14ac:dyDescent="0.25">
      <c r="E22" s="141"/>
      <c r="F22" s="140"/>
      <c r="G22" s="142"/>
      <c r="I22" s="141"/>
      <c r="J22" s="144"/>
      <c r="M22" s="141"/>
      <c r="N22" s="144"/>
      <c r="P22" s="141"/>
      <c r="Q22" s="144"/>
      <c r="S22" s="141"/>
      <c r="T22" s="144"/>
    </row>
    <row r="23" spans="4:20" x14ac:dyDescent="0.25">
      <c r="E23" s="141"/>
      <c r="F23" s="141"/>
      <c r="G23" s="142"/>
      <c r="I23" s="141"/>
      <c r="J23" s="144"/>
      <c r="M23" s="141"/>
      <c r="N23" s="144"/>
      <c r="P23" s="141"/>
      <c r="Q23" s="144"/>
      <c r="S23" s="141"/>
      <c r="T23" s="144"/>
    </row>
    <row r="24" spans="4:20" x14ac:dyDescent="0.25">
      <c r="E24" s="141"/>
      <c r="F24" s="140"/>
      <c r="G24" s="142"/>
      <c r="I24" s="141"/>
      <c r="J24" s="143"/>
      <c r="M24" s="141"/>
      <c r="N24" s="143"/>
      <c r="P24" s="141"/>
      <c r="Q24" s="143"/>
      <c r="S24" s="141"/>
      <c r="T24" s="143"/>
    </row>
    <row r="25" spans="4:20" x14ac:dyDescent="0.25">
      <c r="E25" s="141"/>
      <c r="F25" s="141"/>
      <c r="G25" s="142"/>
      <c r="I25" s="141"/>
      <c r="J25" s="145"/>
      <c r="M25" s="141"/>
      <c r="N25" s="145"/>
      <c r="P25" s="141"/>
      <c r="Q25" s="145"/>
      <c r="S25" s="141"/>
      <c r="T25" s="145"/>
    </row>
    <row r="26" spans="4:20" x14ac:dyDescent="0.25">
      <c r="E26" s="141"/>
      <c r="F26" s="140"/>
      <c r="G26" s="142"/>
    </row>
    <row r="27" spans="4:20" x14ac:dyDescent="0.25">
      <c r="E27" s="141"/>
      <c r="F27" s="141"/>
      <c r="G27" s="142"/>
      <c r="L27" s="127" t="s">
        <v>206</v>
      </c>
    </row>
    <row r="28" spans="4:20" x14ac:dyDescent="0.25">
      <c r="E28" s="141"/>
      <c r="F28" s="140"/>
      <c r="G28" s="142"/>
    </row>
    <row r="29" spans="4:20" x14ac:dyDescent="0.25">
      <c r="E29" s="141"/>
      <c r="F29" s="141"/>
      <c r="G29" s="142"/>
    </row>
    <row r="30" spans="4:20" x14ac:dyDescent="0.25">
      <c r="D30" s="141"/>
    </row>
    <row r="38" spans="12:12" ht="14.4" x14ac:dyDescent="0.3">
      <c r="L38" s="146" t="s">
        <v>207</v>
      </c>
    </row>
  </sheetData>
  <mergeCells count="12">
    <mergeCell ref="W10:X10"/>
    <mergeCell ref="S3:T3"/>
    <mergeCell ref="V3:X3"/>
    <mergeCell ref="E3:G3"/>
    <mergeCell ref="I3:J3"/>
    <mergeCell ref="B3:C3"/>
    <mergeCell ref="L3:N3"/>
    <mergeCell ref="P3:Q3"/>
    <mergeCell ref="S17:T17"/>
    <mergeCell ref="P17:Q17"/>
    <mergeCell ref="I17:J17"/>
    <mergeCell ref="M17:N17"/>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515505A743464A8823D36CC200CA77" ma:contentTypeVersion="20" ma:contentTypeDescription="Create a new document." ma:contentTypeScope="" ma:versionID="6d22fec58583f3b761cad62b42ede4e8">
  <xsd:schema xmlns:xsd="http://www.w3.org/2001/XMLSchema" xmlns:xs="http://www.w3.org/2001/XMLSchema" xmlns:p="http://schemas.microsoft.com/office/2006/metadata/properties" xmlns:ns1="http://schemas.microsoft.com/sharepoint/v3" xmlns:ns2="db185941-f237-4bef-8eef-8164a58502c7" xmlns:ns3="374aeaa1-e6dc-4f3d-82cc-d02b6bf29288" targetNamespace="http://schemas.microsoft.com/office/2006/metadata/properties" ma:root="true" ma:fieldsID="01cbaddca10dc34b352804d683c9ff09" ns1:_="" ns2:_="" ns3:_="">
    <xsd:import namespace="http://schemas.microsoft.com/sharepoint/v3"/>
    <xsd:import namespace="db185941-f237-4bef-8eef-8164a58502c7"/>
    <xsd:import namespace="374aeaa1-e6dc-4f3d-82cc-d02b6bf292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1:_ip_UnifiedCompliancePolicyProperties" minOccurs="0"/>
                <xsd:element ref="ns1:_ip_UnifiedCompliancePolicyUIAction"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185941-f237-4bef-8eef-8164a58502c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faf9007d-dd90-4e73-bad9-2fda6b956127}" ma:internalName="TaxCatchAll" ma:showField="CatchAllData" ma:web="db185941-f237-4bef-8eef-8164a58502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4aeaa1-e6dc-4f3d-82cc-d02b6bf292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1bc463b-ac5d-4501-a57c-4ab4dc457515"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b185941-f237-4bef-8eef-8164a58502c7" xsi:nil="true"/>
    <lcf76f155ced4ddcb4097134ff3c332f xmlns="374aeaa1-e6dc-4f3d-82cc-d02b6bf292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F9C975-1D28-43AF-B060-AD8DC87E13CB}">
  <ds:schemaRefs>
    <ds:schemaRef ds:uri="http://schemas.microsoft.com/sharepoint/v3/contenttype/forms"/>
  </ds:schemaRefs>
</ds:datastoreItem>
</file>

<file path=customXml/itemProps2.xml><?xml version="1.0" encoding="utf-8"?>
<ds:datastoreItem xmlns:ds="http://schemas.openxmlformats.org/officeDocument/2006/customXml" ds:itemID="{640483D0-1DF5-451D-8F38-F46786C642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185941-f237-4bef-8eef-8164a58502c7"/>
    <ds:schemaRef ds:uri="374aeaa1-e6dc-4f3d-82cc-d02b6bf29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D51CD1-B54C-4CC2-8CCF-F30F1EC82D56}">
  <ds:schemaRefs>
    <ds:schemaRef ds:uri="http://www.w3.org/XML/1998/namespace"/>
    <ds:schemaRef ds:uri="http://purl.org/dc/dcmitype/"/>
    <ds:schemaRef ds:uri="http://schemas.microsoft.com/sharepoint/v3"/>
    <ds:schemaRef ds:uri="443b2056-20fd-4ce8-9376-5042594cc941"/>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1859636e-42f6-4957-b1cd-d9149e94eebd"/>
    <ds:schemaRef ds:uri="db185941-f237-4bef-8eef-8164a58502c7"/>
    <ds:schemaRef ds:uri="374aeaa1-e6dc-4f3d-82cc-d02b6bf292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1. CDR Selection</vt:lpstr>
      <vt:lpstr>2. Select CDR criteria</vt:lpstr>
      <vt:lpstr>3. a) CDR evaluation Inputs</vt:lpstr>
      <vt:lpstr>3. b) CDR Evaluation Summary</vt:lpstr>
      <vt:lpstr>4. Define portfolio preference</vt:lpstr>
      <vt:lpstr>5. Quantify total CDR score</vt:lpstr>
      <vt:lpstr>Methodology Reference</vt:lpstr>
      <vt:lpstr>_CTVL0013688696cfc574c9b8d699dbece45cb50</vt:lpstr>
      <vt:lpstr>_CTVL001f5f6a84584a54a8e9ab4e1643f3a47db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Neal Gray-Wannell</dc:creator>
  <cp:keywords/>
  <dc:description/>
  <cp:lastModifiedBy>Sylvain Maibach</cp:lastModifiedBy>
  <cp:revision/>
  <dcterms:created xsi:type="dcterms:W3CDTF">2023-05-15T13:29:17Z</dcterms:created>
  <dcterms:modified xsi:type="dcterms:W3CDTF">2023-10-04T12:40:36Z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deb127-d74e-4314-9590-a71dfc387b4b_Enabled">
    <vt:lpwstr>true</vt:lpwstr>
  </property>
  <property fmtid="{D5CDD505-2E9C-101B-9397-08002B2CF9AE}" pid="3" name="MSIP_Label_58deb127-d74e-4314-9590-a71dfc387b4b_SetDate">
    <vt:lpwstr>2023-05-15T13:38:30Z</vt:lpwstr>
  </property>
  <property fmtid="{D5CDD505-2E9C-101B-9397-08002B2CF9AE}" pid="4" name="MSIP_Label_58deb127-d74e-4314-9590-a71dfc387b4b_Method">
    <vt:lpwstr>Standard</vt:lpwstr>
  </property>
  <property fmtid="{D5CDD505-2E9C-101B-9397-08002B2CF9AE}" pid="5" name="MSIP_Label_58deb127-d74e-4314-9590-a71dfc387b4b_Name">
    <vt:lpwstr>defa4170-0d19-0005-0004-bc88714345d2</vt:lpwstr>
  </property>
  <property fmtid="{D5CDD505-2E9C-101B-9397-08002B2CF9AE}" pid="6" name="MSIP_Label_58deb127-d74e-4314-9590-a71dfc387b4b_SiteId">
    <vt:lpwstr>0a436641-3742-4687-8107-3a60c81e1317</vt:lpwstr>
  </property>
  <property fmtid="{D5CDD505-2E9C-101B-9397-08002B2CF9AE}" pid="7" name="MSIP_Label_58deb127-d74e-4314-9590-a71dfc387b4b_ActionId">
    <vt:lpwstr>d1ceab29-8417-40d3-99e1-2ed021839925</vt:lpwstr>
  </property>
  <property fmtid="{D5CDD505-2E9C-101B-9397-08002B2CF9AE}" pid="8" name="MSIP_Label_58deb127-d74e-4314-9590-a71dfc387b4b_ContentBits">
    <vt:lpwstr>0</vt:lpwstr>
  </property>
  <property fmtid="{D5CDD505-2E9C-101B-9397-08002B2CF9AE}" pid="9" name="ContentTypeId">
    <vt:lpwstr>0x01010078515505A743464A8823D36CC200CA77</vt:lpwstr>
  </property>
  <property fmtid="{D5CDD505-2E9C-101B-9397-08002B2CF9AE}" pid="10" name="MediaServiceImageTags">
    <vt:lpwstr/>
  </property>
</Properties>
</file>